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SEL-STAV\2023\Zakázky 2023\23057 Obec Chožov, Chodník u č.p. 58\"/>
    </mc:Choice>
  </mc:AlternateContent>
  <xr:revisionPtr revIDLastSave="0" documentId="13_ncr:1_{CE14FC90-537E-4213-A6B3-01E9D161834F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Rekapitulace stavby" sheetId="1" r:id="rId1"/>
    <sheet name="23057 - Obec Chožov, chod..." sheetId="2" r:id="rId2"/>
  </sheets>
  <definedNames>
    <definedName name="_xlnm._FilterDatabase" localSheetId="1" hidden="1">'23057 - Obec Chožov, chod...'!$C$121:$K$161</definedName>
    <definedName name="_xlnm.Print_Titles" localSheetId="1">'23057 - Obec Chožov, chod...'!$121:$121</definedName>
    <definedName name="_xlnm.Print_Titles" localSheetId="0">'Rekapitulace stavby'!$92:$92</definedName>
    <definedName name="_xlnm.Print_Area" localSheetId="1">'23057 - Obec Chožov, chod...'!$C$4:$J$76,'23057 - Obec Chožov, chod...'!$C$111:$K$161</definedName>
    <definedName name="_xlnm.Print_Area" localSheetId="0">'Rekapitulace stavby'!$D$4:$AO$76,'Rekapitulace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161" i="2"/>
  <c r="BH161" i="2"/>
  <c r="BG161" i="2"/>
  <c r="BF161" i="2"/>
  <c r="T161" i="2"/>
  <c r="T160" i="2"/>
  <c r="T159" i="2" s="1"/>
  <c r="R161" i="2"/>
  <c r="R160" i="2" s="1"/>
  <c r="R159" i="2" s="1"/>
  <c r="P161" i="2"/>
  <c r="P160" i="2" s="1"/>
  <c r="P159" i="2" s="1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4" i="2"/>
  <c r="BH154" i="2"/>
  <c r="BG154" i="2"/>
  <c r="BF154" i="2"/>
  <c r="T154" i="2"/>
  <c r="T153" i="2" s="1"/>
  <c r="R154" i="2"/>
  <c r="R153" i="2"/>
  <c r="P154" i="2"/>
  <c r="P153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BI127" i="2"/>
  <c r="BH127" i="2"/>
  <c r="BG127" i="2"/>
  <c r="BF127" i="2"/>
  <c r="T127" i="2"/>
  <c r="R127" i="2"/>
  <c r="P127" i="2"/>
  <c r="BI126" i="2"/>
  <c r="BH126" i="2"/>
  <c r="BG126" i="2"/>
  <c r="BF126" i="2"/>
  <c r="T126" i="2"/>
  <c r="R126" i="2"/>
  <c r="P126" i="2"/>
  <c r="BI125" i="2"/>
  <c r="BH125" i="2"/>
  <c r="BG125" i="2"/>
  <c r="BF125" i="2"/>
  <c r="T125" i="2"/>
  <c r="R125" i="2"/>
  <c r="P125" i="2"/>
  <c r="J119" i="2"/>
  <c r="F118" i="2"/>
  <c r="F116" i="2"/>
  <c r="E114" i="2"/>
  <c r="J90" i="2"/>
  <c r="F89" i="2"/>
  <c r="F87" i="2"/>
  <c r="E85" i="2"/>
  <c r="J19" i="2"/>
  <c r="E19" i="2"/>
  <c r="J118" i="2" s="1"/>
  <c r="J18" i="2"/>
  <c r="J16" i="2"/>
  <c r="E16" i="2"/>
  <c r="F119" i="2"/>
  <c r="J15" i="2"/>
  <c r="J10" i="2"/>
  <c r="J116" i="2"/>
  <c r="L90" i="1"/>
  <c r="AM90" i="1"/>
  <c r="AM89" i="1"/>
  <c r="L89" i="1"/>
  <c r="AM87" i="1"/>
  <c r="L87" i="1"/>
  <c r="L85" i="1"/>
  <c r="L84" i="1"/>
  <c r="J140" i="2"/>
  <c r="BK158" i="2"/>
  <c r="J127" i="2"/>
  <c r="J125" i="2"/>
  <c r="BK126" i="2"/>
  <c r="BK157" i="2"/>
  <c r="BK144" i="2"/>
  <c r="BK146" i="2"/>
  <c r="BK127" i="2"/>
  <c r="J150" i="2"/>
  <c r="J152" i="2"/>
  <c r="J133" i="2"/>
  <c r="BK134" i="2"/>
  <c r="BK133" i="2"/>
  <c r="J144" i="2"/>
  <c r="J151" i="2"/>
  <c r="BK149" i="2"/>
  <c r="J154" i="2"/>
  <c r="BK125" i="2"/>
  <c r="J126" i="2"/>
  <c r="BK135" i="2"/>
  <c r="BK130" i="2"/>
  <c r="BK142" i="2"/>
  <c r="J161" i="2"/>
  <c r="J158" i="2"/>
  <c r="AS94" i="1"/>
  <c r="J145" i="2"/>
  <c r="BK141" i="2"/>
  <c r="BK136" i="2"/>
  <c r="BK132" i="2"/>
  <c r="J134" i="2"/>
  <c r="J142" i="2"/>
  <c r="J129" i="2"/>
  <c r="J146" i="2"/>
  <c r="J128" i="2"/>
  <c r="J138" i="2"/>
  <c r="BK148" i="2"/>
  <c r="BK128" i="2"/>
  <c r="J132" i="2"/>
  <c r="BK138" i="2"/>
  <c r="BK152" i="2"/>
  <c r="BK137" i="2"/>
  <c r="BK150" i="2"/>
  <c r="J141" i="2"/>
  <c r="BK154" i="2"/>
  <c r="J137" i="2"/>
  <c r="J157" i="2"/>
  <c r="J135" i="2"/>
  <c r="J149" i="2"/>
  <c r="J148" i="2"/>
  <c r="BK151" i="2"/>
  <c r="BK145" i="2"/>
  <c r="BK161" i="2"/>
  <c r="BK129" i="2"/>
  <c r="J131" i="2"/>
  <c r="BK140" i="2"/>
  <c r="BK131" i="2"/>
  <c r="J136" i="2"/>
  <c r="J130" i="2"/>
  <c r="R139" i="2" l="1"/>
  <c r="P124" i="2"/>
  <c r="BK143" i="2"/>
  <c r="J143" i="2" s="1"/>
  <c r="J98" i="2" s="1"/>
  <c r="P147" i="2"/>
  <c r="BK139" i="2"/>
  <c r="J139" i="2"/>
  <c r="J97" i="2" s="1"/>
  <c r="T143" i="2"/>
  <c r="BK124" i="2"/>
  <c r="J124" i="2" s="1"/>
  <c r="J96" i="2" s="1"/>
  <c r="P139" i="2"/>
  <c r="P143" i="2"/>
  <c r="R147" i="2"/>
  <c r="R156" i="2"/>
  <c r="R155" i="2" s="1"/>
  <c r="T124" i="2"/>
  <c r="BK147" i="2"/>
  <c r="J147" i="2" s="1"/>
  <c r="J99" i="2" s="1"/>
  <c r="T156" i="2"/>
  <c r="T155" i="2"/>
  <c r="R124" i="2"/>
  <c r="R123" i="2" s="1"/>
  <c r="T139" i="2"/>
  <c r="R143" i="2"/>
  <c r="T147" i="2"/>
  <c r="BK156" i="2"/>
  <c r="BK155" i="2"/>
  <c r="J155" i="2" s="1"/>
  <c r="J101" i="2" s="1"/>
  <c r="P156" i="2"/>
  <c r="P155" i="2" s="1"/>
  <c r="BK153" i="2"/>
  <c r="J153" i="2"/>
  <c r="J100" i="2" s="1"/>
  <c r="BK160" i="2"/>
  <c r="BK159" i="2" s="1"/>
  <c r="J159" i="2" s="1"/>
  <c r="J103" i="2" s="1"/>
  <c r="BE129" i="2"/>
  <c r="BE131" i="2"/>
  <c r="BE148" i="2"/>
  <c r="J87" i="2"/>
  <c r="BE126" i="2"/>
  <c r="BE127" i="2"/>
  <c r="BE132" i="2"/>
  <c r="BE144" i="2"/>
  <c r="BE149" i="2"/>
  <c r="BE154" i="2"/>
  <c r="BE161" i="2"/>
  <c r="F90" i="2"/>
  <c r="BE142" i="2"/>
  <c r="BE146" i="2"/>
  <c r="J89" i="2"/>
  <c r="BE128" i="2"/>
  <c r="BE130" i="2"/>
  <c r="BE137" i="2"/>
  <c r="BE138" i="2"/>
  <c r="BE151" i="2"/>
  <c r="BE136" i="2"/>
  <c r="BE125" i="2"/>
  <c r="BE133" i="2"/>
  <c r="BE134" i="2"/>
  <c r="BE135" i="2"/>
  <c r="BE140" i="2"/>
  <c r="BE141" i="2"/>
  <c r="BE145" i="2"/>
  <c r="BE150" i="2"/>
  <c r="BE152" i="2"/>
  <c r="BE157" i="2"/>
  <c r="BE158" i="2"/>
  <c r="F32" i="2"/>
  <c r="BA95" i="1" s="1"/>
  <c r="BA94" i="1" s="1"/>
  <c r="W30" i="1" s="1"/>
  <c r="F34" i="2"/>
  <c r="BC95" i="1" s="1"/>
  <c r="BC94" i="1" s="1"/>
  <c r="AY94" i="1" s="1"/>
  <c r="F35" i="2"/>
  <c r="BD95" i="1" s="1"/>
  <c r="BD94" i="1" s="1"/>
  <c r="W33" i="1" s="1"/>
  <c r="J32" i="2"/>
  <c r="AW95" i="1" s="1"/>
  <c r="F33" i="2"/>
  <c r="BB95" i="1" s="1"/>
  <c r="BB94" i="1" s="1"/>
  <c r="AX94" i="1" s="1"/>
  <c r="R122" i="2" l="1"/>
  <c r="T123" i="2"/>
  <c r="T122" i="2"/>
  <c r="P123" i="2"/>
  <c r="P122" i="2" s="1"/>
  <c r="AU95" i="1" s="1"/>
  <c r="AU94" i="1" s="1"/>
  <c r="BK123" i="2"/>
  <c r="J123" i="2" s="1"/>
  <c r="J95" i="2" s="1"/>
  <c r="J156" i="2"/>
  <c r="J102" i="2"/>
  <c r="J160" i="2"/>
  <c r="J104" i="2" s="1"/>
  <c r="W32" i="1"/>
  <c r="AW94" i="1"/>
  <c r="AK30" i="1" s="1"/>
  <c r="F31" i="2"/>
  <c r="AZ95" i="1" s="1"/>
  <c r="AZ94" i="1" s="1"/>
  <c r="W29" i="1" s="1"/>
  <c r="W31" i="1"/>
  <c r="J31" i="2"/>
  <c r="AV95" i="1" s="1"/>
  <c r="AT95" i="1" s="1"/>
  <c r="BK122" i="2" l="1"/>
  <c r="J122" i="2" s="1"/>
  <c r="J28" i="2" s="1"/>
  <c r="AG95" i="1" s="1"/>
  <c r="AG94" i="1" s="1"/>
  <c r="AK26" i="1" s="1"/>
  <c r="AV94" i="1"/>
  <c r="AK29" i="1" s="1"/>
  <c r="AK35" i="1" l="1"/>
  <c r="J37" i="2"/>
  <c r="J94" i="2"/>
  <c r="AN95" i="1"/>
  <c r="AT94" i="1"/>
  <c r="AN94" i="1" l="1"/>
</calcChain>
</file>

<file path=xl/sharedStrings.xml><?xml version="1.0" encoding="utf-8"?>
<sst xmlns="http://schemas.openxmlformats.org/spreadsheetml/2006/main" count="754" uniqueCount="233">
  <si>
    <t>Export Komplet</t>
  </si>
  <si>
    <t/>
  </si>
  <si>
    <t>2.0</t>
  </si>
  <si>
    <t>ZAMOK</t>
  </si>
  <si>
    <t>False</t>
  </si>
  <si>
    <t>{ddbf4b66-064f-4169-b83b-bc665c050727}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</si>
  <si>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</si>
  <si>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</si>
  <si>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</si>
  <si>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</si>
  <si>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</si>
  <si>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</si>
  <si>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</si>
  <si>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</si>
  <si>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23057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</si>
  <si>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</si>
  <si>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</si>
  <si>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Obec Chožov, chodníky u č.p. 58</t>
  </si>
  <si>
    <t>KSO:</t>
  </si>
  <si>
    <t>CC-CZ:</t>
  </si>
  <si>
    <t>Místo:</t>
  </si>
  <si>
    <t>Chožov 58</t>
  </si>
  <si>
    <t>Datum:</t>
  </si>
  <si>
    <t>16. 11. 2023</t>
  </si>
  <si>
    <t>Zadavatel:</t>
  </si>
  <si>
    <t>IČ:</t>
  </si>
  <si>
    <t>00265004</t>
  </si>
  <si>
    <t>Obec Chožov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</si>
  <si>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</si>
  <si>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</si>
  <si>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</si>
  <si>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</si>
  <si>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</si>
  <si>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</si>
  <si>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</si>
  <si>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</si>
  <si>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</si>
  <si>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</si>
  <si>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</si>
  <si>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</si>
  <si>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</si>
  <si>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</si>
  <si>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</si>
  <si>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</si>
  <si>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</si>
  <si>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</si>
  <si>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</si>
  <si>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</si>
  <si>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</si>
  <si>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</si>
  <si>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</si>
  <si>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</si>
  <si>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</si>
  <si>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</si>
  <si>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</si>
  <si>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</si>
  <si>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</si>
  <si>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</si>
  <si>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</si>
  <si>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</si>
  <si>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</si>
  <si>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</si>
  <si>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</si>
  <si>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</si>
  <si>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</si>
  <si>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</si>
  <si>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</si>
  <si>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</si>
  <si>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</si>
  <si>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</si>
  <si>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</si>
  <si>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</si>
  <si>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</si>
  <si>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</si>
  <si>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</si>
  <si>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</si>
  <si>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</si>
  <si>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</si>
  <si>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</si>
  <si>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</si>
  <si>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</si>
  <si>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</si>
  <si>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</si>
  <si>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</si>
  <si>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</si>
  <si>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</si>
  <si>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</si>
  <si>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</si>
  <si>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</si>
  <si>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</si>
  <si>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</si>
  <si>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</si>
  <si>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</si>
  <si>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</si>
  <si>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</si>
  <si>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</si>
  <si>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</si>
  <si>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</si>
  <si>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</si>
  <si>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</si>
  <si>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</si>
  <si>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</si>
  <si>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</si>
  <si>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</si>
  <si>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</si>
  <si>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</si>
  <si>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</si>
  <si>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</si>
  <si>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</si>
  <si>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</si>
  <si>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</si>
  <si>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</si>
  <si>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</si>
  <si>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</si>
  <si>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</si>
  <si>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</si>
  <si>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</si>
  <si>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</si>
  <si>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</si>
  <si>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</si>
  <si>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</si>
  <si>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2023 02</t>
  </si>
  <si>
    <t>4</t>
  </si>
  <si>
    <t>349138650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</si>
  <si>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</si>
  <si>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</si>
  <si>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525524216</t>
  </si>
  <si>
    <t>113204111</t>
  </si>
  <si>
    <t>Vytrhání obrub s vybouráním lože, s přemístěním hmot na skládku na vzdálenost do 3 m nebo s naložením na dopravní prostředek záhonových</t>
  </si>
  <si>
    <t>m</t>
  </si>
  <si>
    <t>536438425</t>
  </si>
  <si>
    <t>122111101</t>
  </si>
  <si>
    <t>Odkopávky a prokopávky ručně zapažené i nezapažené v hornině třídy těžitelnosti I skupiny 1 a 2</t>
  </si>
  <si>
    <t>m3</t>
  </si>
  <si>
    <t>1676478331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</si>
  <si>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</si>
  <si>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</si>
  <si>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619234111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</si>
  <si>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</si>
  <si>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</si>
  <si>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-1748976335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</si>
  <si>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</si>
  <si>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</si>
  <si>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1373102193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</si>
  <si>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</si>
  <si>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</si>
  <si>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-2059899957</t>
  </si>
  <si>
    <t>167111101</t>
  </si>
  <si>
    <t>Nakládání, skládání a překládání neulehlého výkopku nebo sypaniny ručně nakládání, z hornin třídy těžitelnosti I, skupiny 1 až 3</t>
  </si>
  <si>
    <t>1856786416</t>
  </si>
  <si>
    <t>171201221</t>
  </si>
  <si>
    <t>Poplatek za uložení stavebního odpadu na skládce (skládkovné) zeminy a kamení zatříděného do Katalogu odpadů pod kódem 17 05 04</t>
  </si>
  <si>
    <t>t</t>
  </si>
  <si>
    <t>1145726390</t>
  </si>
  <si>
    <t>181311103</t>
  </si>
  <si>
    <t>Rozprostření a urovnání ornice v rovině nebo ve svahu sklonu do 1:5 ručně při souvislé ploše, tl. vrstvy do 200 mm</t>
  </si>
  <si>
    <t>952751227</t>
  </si>
  <si>
    <t>183205111</t>
  </si>
  <si>
    <t>Založení záhonu pro výsadbu rostlin v rovině nebo na svahu do 1:5 v zemině skupiny 1 až 2</t>
  </si>
  <si>
    <t>-1720699977</t>
  </si>
  <si>
    <t>M</t>
  </si>
  <si>
    <t>10321100</t>
  </si>
  <si>
    <t>zahradní substrát pro výsadbu VL</t>
  </si>
  <si>
    <t>8</t>
  </si>
  <si>
    <t>214278179</t>
  </si>
  <si>
    <t>184102111</t>
  </si>
  <si>
    <t>Výsadba dřeviny s balem do předem vyhloubené jamky se zalitím v rovině nebo na svahu do 1:5, při průměru balu přes 100 do 200 mm</t>
  </si>
  <si>
    <t>kus</t>
  </si>
  <si>
    <t>-1844993507</t>
  </si>
  <si>
    <t>5</t>
  </si>
  <si>
    <t>Komunikace pozemní</t>
  </si>
  <si>
    <t>564851011</t>
  </si>
  <si>
    <t>Podklad ze štěrkodrti ŠD s rozprostřením a zhutněním plochy jednotlivě do 100 m2, po zhutnění tl. 150 mm</t>
  </si>
  <si>
    <t>1373256768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</si>
  <si>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</si>
  <si>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</si>
  <si>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-1355913900</t>
  </si>
  <si>
    <t>BET.K06C01</t>
  </si>
  <si>
    <t>BETONOVÁ DLAŽBA BEST-KLASIKO, VÝŠKA 6CM, PŘÍRODNÍ</t>
  </si>
  <si>
    <t>481677207</t>
  </si>
  <si>
    <t>9</t>
  </si>
  <si>
    <t>Ostatní konstrukce a práce, bourání</t>
  </si>
  <si>
    <t>916331112</t>
  </si>
  <si>
    <t>Osazení zahradního obrubníku betonového s ložem tl. od 50 do 100 mm z betonu prostého tř. C 12/15 s boční opěrou z betonu prostého tř. C 12/15</t>
  </si>
  <si>
    <t>1453827944</t>
  </si>
  <si>
    <t>59217011</t>
  </si>
  <si>
    <t>obrubník betonový zahradní 500x50x200mm</t>
  </si>
  <si>
    <t>-536988523</t>
  </si>
  <si>
    <t>919735123</t>
  </si>
  <si>
    <t>1482580228</t>
  </si>
  <si>
    <t>997</t>
  </si>
  <si>
    <t>Přesun sutě</t>
  </si>
  <si>
    <t>997221151</t>
  </si>
  <si>
    <t>Vodorovná doprava suti stavebním kolečkem s naložením a se složením z kusových materiálů, na vzdálenost do 50 m</t>
  </si>
  <si>
    <t>-802904967</t>
  </si>
  <si>
    <t>997221571</t>
  </si>
  <si>
    <t>Vodorovná doprava vybouraných hmot bez naložení, ale se složením a s hrubým urovnáním na vzdálenost do 1 km</t>
  </si>
  <si>
    <t>-2044206337</t>
  </si>
  <si>
    <t>997221579</t>
  </si>
  <si>
    <t>Vodorovná doprava vybouraných hmot bez naložení, ale se složením a s hrubým urovnáním na vzdálenost Příplatek k ceně za každý další i započatý 1 km přes 1 km</t>
  </si>
  <si>
    <t>-1168603083</t>
  </si>
  <si>
    <t>997221612</t>
  </si>
  <si>
    <t>Nakládání na dopravní prostředky pro vodorovnou dopravu vybouraných hmot</t>
  </si>
  <si>
    <t>-1917988544</t>
  </si>
  <si>
    <t>997221615</t>
  </si>
  <si>
    <t>Poplatek za uložení stavebního odpadu na skládce (skládkovné) z prostého betonu zatříděného do Katalogu odpadů pod kódem 17 01 01</t>
  </si>
  <si>
    <t>811668900</t>
  </si>
  <si>
    <t>998</t>
  </si>
  <si>
    <t>Přesun hmot</t>
  </si>
  <si>
    <t>998223011</t>
  </si>
  <si>
    <t>Přesun hmot pro pozemní komunikace s krytem dlážděným dopravní vzdálenost do 200 m jakékoliv délky objektu</t>
  </si>
  <si>
    <t>456286888</t>
  </si>
  <si>
    <t>PSV</t>
  </si>
  <si>
    <t>Práce a dodávky PSV</t>
  </si>
  <si>
    <t>767</t>
  </si>
  <si>
    <t>Konstrukce zámečnické</t>
  </si>
  <si>
    <t>767531111</t>
  </si>
  <si>
    <t>ks</t>
  </si>
  <si>
    <t>16</t>
  </si>
  <si>
    <t>1651608738</t>
  </si>
  <si>
    <t>ACO.82404</t>
  </si>
  <si>
    <t>32</t>
  </si>
  <si>
    <t>1502535871</t>
  </si>
  <si>
    <t>VRN</t>
  </si>
  <si>
    <t>Vedlejší rozpočtové náklady</t>
  </si>
  <si>
    <t>VRN9</t>
  </si>
  <si>
    <t>Ostatní náklady</t>
  </si>
  <si>
    <t>090001000</t>
  </si>
  <si>
    <t>1024</t>
  </si>
  <si>
    <t>939134040</t>
  </si>
  <si>
    <t>Řezání stávajícího betonového krytu nebo podkladu hloubky přes 100 do 150 mm,  spára pro napojení ZD u schodiště</t>
  </si>
  <si>
    <t>Montáž vstupních čisticích zón z rohoží kovových nebo plastových do betonu</t>
  </si>
  <si>
    <t>ACO Self Vario - polymerbeton vana + rošt 750x500, mřížkový, oka 30x10, 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</si>
</sst>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4" fontId="21" fillId="0" borderId="0" xfId="0" applyNumberFormat="1" applyFont="1"/>
    <xf numFmtId="166" fontId="28" fillId="0" borderId="12" xfId="0" applyNumberFormat="1" applyFont="1" applyBorder="1"/>
    <xf numFmtId="166" fontId="28" fillId="0" borderId="13" xfId="0" applyNumberFormat="1" applyFont="1" applyBorder="1"/>
    <xf numFmtId="4" fontId="29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19" fillId="0" borderId="22" xfId="0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167" fontId="19" fillId="0" borderId="22" xfId="0" applyNumberFormat="1" applyFont="1" applyBorder="1" applyAlignment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0" fillId="0" borderId="22" xfId="0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center" vertical="center" wrapText="1"/>
    </xf>
    <xf numFmtId="167" fontId="30" fillId="0" borderId="22" xfId="0" applyNumberFormat="1" applyFont="1" applyBorder="1" applyAlignment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0" fillId="0" borderId="0" xfId="0"/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>
      <selection activeCell="G11" sqref="G11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ht="36.950000000000003" customHeight="1"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ht="24.9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1:74" ht="12" customHeight="1">
      <c r="B5" s="16"/>
      <c r="D5" s="20" t="s">
        <v>13</v>
      </c>
      <c r="K5" s="181" t="s">
        <v>14</v>
      </c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R5" s="16"/>
      <c r="BE5" s="178" t="s">
        <v>15</v>
      </c>
      <c r="BS5" s="13" t="s">
        <v>6</v>
      </c>
    </row>
    <row r="6" spans="1:74" ht="36.950000000000003" customHeight="1">
      <c r="B6" s="16"/>
      <c r="D6" s="22" t="s">
        <v>16</v>
      </c>
      <c r="K6" s="182" t="s">
        <v>17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R6" s="16"/>
      <c r="BE6" s="179"/>
      <c r="BS6" s="13" t="s">
        <v>6</v>
      </c>
    </row>
    <row r="7" spans="1:74" ht="12" customHeight="1">
      <c r="B7" s="16"/>
      <c r="D7" s="23" t="s">
        <v>18</v>
      </c>
      <c r="K7" s="21" t="s">
        <v>1</v>
      </c>
      <c r="AK7" s="23" t="s">
        <v>19</v>
      </c>
      <c r="AN7" s="21" t="s">
        <v>1</v>
      </c>
      <c r="AR7" s="16"/>
      <c r="BE7" s="179"/>
      <c r="BS7" s="13" t="s">
        <v>6</v>
      </c>
    </row>
    <row r="8" spans="1:74" ht="12" customHeight="1">
      <c r="B8" s="16"/>
      <c r="D8" s="23" t="s">
        <v>20</v>
      </c>
      <c r="K8" s="21" t="s">
        <v>21</v>
      </c>
      <c r="AK8" s="23" t="s">
        <v>22</v>
      </c>
      <c r="AN8" s="24" t="s">
        <v>23</v>
      </c>
      <c r="AR8" s="16"/>
      <c r="BE8" s="179"/>
      <c r="BS8" s="13" t="s">
        <v>6</v>
      </c>
    </row>
    <row r="9" spans="1:74" ht="14.45" customHeight="1">
      <c r="B9" s="16"/>
      <c r="AR9" s="16"/>
      <c r="BE9" s="179"/>
      <c r="BS9" s="13" t="s">
        <v>6</v>
      </c>
    </row>
    <row r="10" spans="1:74" ht="12" customHeight="1">
      <c r="B10" s="16"/>
      <c r="D10" s="23" t="s">
        <v>24</v>
      </c>
      <c r="AK10" s="23" t="s">
        <v>25</v>
      </c>
      <c r="AN10" s="21" t="s">
        <v>26</v>
      </c>
      <c r="AR10" s="16"/>
      <c r="BE10" s="179"/>
      <c r="BS10" s="13" t="s">
        <v>6</v>
      </c>
    </row>
    <row r="11" spans="1:74" ht="18.399999999999999" customHeight="1">
      <c r="B11" s="16"/>
      <c r="E11" s="21" t="s">
        <v>27</v>
      </c>
      <c r="AK11" s="23" t="s">
        <v>28</v>
      </c>
      <c r="AN11" s="21" t="s">
        <v>1</v>
      </c>
      <c r="AR11" s="16"/>
      <c r="BE11" s="179"/>
      <c r="BS11" s="13" t="s">
        <v>6</v>
      </c>
    </row>
    <row r="12" spans="1:74" ht="6.95" customHeight="1">
      <c r="B12" s="16"/>
      <c r="AR12" s="16"/>
      <c r="BE12" s="179"/>
      <c r="BS12" s="13" t="s">
        <v>6</v>
      </c>
    </row>
    <row r="13" spans="1:74" ht="12" customHeight="1">
      <c r="B13" s="16"/>
      <c r="D13" s="23" t="s">
        <v>29</v>
      </c>
      <c r="AK13" s="23" t="s">
        <v>25</v>
      </c>
      <c r="AN13" s="25" t="s">
        <v>30</v>
      </c>
      <c r="AR13" s="16"/>
      <c r="BE13" s="179"/>
      <c r="BS13" s="13" t="s">
        <v>6</v>
      </c>
    </row>
    <row r="14" spans="1:74" ht="12.75">
      <c r="B14" s="16"/>
      <c r="E14" s="183" t="s">
        <v>30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23" t="s">
        <v>28</v>
      </c>
      <c r="AN14" s="25" t="s">
        <v>30</v>
      </c>
      <c r="AR14" s="16"/>
      <c r="BE14" s="179"/>
      <c r="BS14" s="13" t="s">
        <v>6</v>
      </c>
    </row>
    <row r="15" spans="1:74" ht="6.95" customHeight="1">
      <c r="B15" s="16"/>
      <c r="AR15" s="16"/>
      <c r="BE15" s="179"/>
      <c r="BS15" s="13" t="s">
        <v>4</v>
      </c>
    </row>
    <row r="16" spans="1:74" ht="12" customHeight="1">
      <c r="B16" s="16"/>
      <c r="D16" s="23" t="s">
        <v>31</v>
      </c>
      <c r="AK16" s="23" t="s">
        <v>25</v>
      </c>
      <c r="AN16" s="21" t="s">
        <v>1</v>
      </c>
      <c r="AR16" s="16"/>
      <c r="BE16" s="179"/>
      <c r="BS16" s="13" t="s">
        <v>4</v>
      </c>
    </row>
    <row r="17" spans="2:71" ht="18.399999999999999" customHeight="1">
      <c r="B17" s="16"/>
      <c r="E17" s="21" t="s">
        <v>32</v>
      </c>
      <c r="AK17" s="23" t="s">
        <v>28</v>
      </c>
      <c r="AN17" s="21" t="s">
        <v>1</v>
      </c>
      <c r="AR17" s="16"/>
      <c r="BE17" s="179"/>
      <c r="BS17" s="13" t="s">
        <v>33</v>
      </c>
    </row>
    <row r="18" spans="2:71" ht="6.95" customHeight="1">
      <c r="B18" s="16"/>
      <c r="AR18" s="16"/>
      <c r="BE18" s="179"/>
      <c r="BS18" s="13" t="s">
        <v>6</v>
      </c>
    </row>
    <row r="19" spans="2:71" ht="12" customHeight="1">
      <c r="B19" s="16"/>
      <c r="D19" s="23" t="s">
        <v>34</v>
      </c>
      <c r="AK19" s="23" t="s">
        <v>25</v>
      </c>
      <c r="AN19" s="21" t="s">
        <v>26</v>
      </c>
      <c r="AR19" s="16"/>
      <c r="BE19" s="179"/>
      <c r="BS19" s="13" t="s">
        <v>6</v>
      </c>
    </row>
    <row r="20" spans="2:71" ht="18.399999999999999" customHeight="1">
      <c r="B20" s="16"/>
      <c r="E20" s="21" t="s">
        <v>27</v>
      </c>
      <c r="AK20" s="23" t="s">
        <v>28</v>
      </c>
      <c r="AN20" s="21" t="s">
        <v>1</v>
      </c>
      <c r="AR20" s="16"/>
      <c r="BE20" s="179"/>
      <c r="BS20" s="13" t="s">
        <v>4</v>
      </c>
    </row>
    <row r="21" spans="2:71" ht="6.95" customHeight="1">
      <c r="B21" s="16"/>
      <c r="AR21" s="16"/>
      <c r="BE21" s="179"/>
    </row>
    <row r="22" spans="2:71" ht="12" customHeight="1">
      <c r="B22" s="16"/>
      <c r="D22" s="23" t="s">
        <v>35</v>
      </c>
      <c r="AR22" s="16"/>
      <c r="BE22" s="179"/>
    </row>
    <row r="23" spans="2:71" ht="16.5" customHeight="1">
      <c r="B23" s="16"/>
      <c r="E23" s="185" t="s">
        <v>1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R23" s="16"/>
      <c r="BE23" s="179"/>
    </row>
    <row r="24" spans="2:71" ht="6.95" customHeight="1">
      <c r="B24" s="16"/>
      <c r="AR24" s="16"/>
      <c r="BE24" s="179"/>
    </row>
    <row r="25" spans="2:7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79"/>
    </row>
    <row r="26" spans="2:71" s="1" customFormat="1" ht="25.9" customHeight="1">
      <c r="B26" s="28"/>
      <c r="D26" s="29" t="s">
        <v>36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6">
        <f>ROUND(AG94,2)</f>
        <v>0</v>
      </c>
      <c r="AL26" s="187"/>
      <c r="AM26" s="187"/>
      <c r="AN26" s="187"/>
      <c r="AO26" s="187"/>
      <c r="AR26" s="28"/>
      <c r="BE26" s="179"/>
    </row>
    <row r="27" spans="2:71" s="1" customFormat="1" ht="6.95" customHeight="1">
      <c r="B27" s="28"/>
      <c r="AR27" s="28"/>
      <c r="BE27" s="179"/>
    </row>
    <row r="28" spans="2:71" s="1" customFormat="1" ht="12.75">
      <c r="B28" s="28"/>
      <c r="L28" s="188" t="s">
        <v>37</v>
      </c>
      <c r="M28" s="188"/>
      <c r="N28" s="188"/>
      <c r="O28" s="188"/>
      <c r="P28" s="188"/>
      <c r="W28" s="188" t="s">
        <v>38</v>
      </c>
      <c r="X28" s="188"/>
      <c r="Y28" s="188"/>
      <c r="Z28" s="188"/>
      <c r="AA28" s="188"/>
      <c r="AB28" s="188"/>
      <c r="AC28" s="188"/>
      <c r="AD28" s="188"/>
      <c r="AE28" s="188"/>
      <c r="AK28" s="188" t="s">
        <v>39</v>
      </c>
      <c r="AL28" s="188"/>
      <c r="AM28" s="188"/>
      <c r="AN28" s="188"/>
      <c r="AO28" s="188"/>
      <c r="AR28" s="28"/>
      <c r="BE28" s="179"/>
    </row>
    <row r="29" spans="2:71" s="2" customFormat="1" ht="14.25" customHeight="1">
      <c r="B29" s="32"/>
      <c r="D29" s="23" t="s">
        <v>40</v>
      </c>
      <c r="F29" s="23" t="s">
        <v>41</v>
      </c>
      <c r="L29" s="173">
        <v>0.21</v>
      </c>
      <c r="M29" s="172"/>
      <c r="N29" s="172"/>
      <c r="O29" s="172"/>
      <c r="P29" s="172"/>
      <c r="W29" s="171">
        <f>ROUND(AZ94, 2)</f>
        <v>0</v>
      </c>
      <c r="X29" s="172"/>
      <c r="Y29" s="172"/>
      <c r="Z29" s="172"/>
      <c r="AA29" s="172"/>
      <c r="AB29" s="172"/>
      <c r="AC29" s="172"/>
      <c r="AD29" s="172"/>
      <c r="AE29" s="172"/>
      <c r="AK29" s="171">
        <f>ROUND(AV94, 2)</f>
        <v>0</v>
      </c>
      <c r="AL29" s="172"/>
      <c r="AM29" s="172"/>
      <c r="AN29" s="172"/>
      <c r="AO29" s="172"/>
      <c r="AR29" s="32"/>
      <c r="BE29" s="180"/>
    </row>
    <row r="30" spans="2:71" s="2" customFormat="1" ht="14.45" customHeight="1">
      <c r="B30" s="32"/>
      <c r="F30" s="23" t="s">
        <v>42</v>
      </c>
      <c r="L30" s="173">
        <v>0.15</v>
      </c>
      <c r="M30" s="172"/>
      <c r="N30" s="172"/>
      <c r="O30" s="172"/>
      <c r="P30" s="172"/>
      <c r="W30" s="171">
        <f>ROUND(BA94, 2)</f>
        <v>0</v>
      </c>
      <c r="X30" s="172"/>
      <c r="Y30" s="172"/>
      <c r="Z30" s="172"/>
      <c r="AA30" s="172"/>
      <c r="AB30" s="172"/>
      <c r="AC30" s="172"/>
      <c r="AD30" s="172"/>
      <c r="AE30" s="172"/>
      <c r="AK30" s="171">
        <f>ROUND(AW94, 2)</f>
        <v>0</v>
      </c>
      <c r="AL30" s="172"/>
      <c r="AM30" s="172"/>
      <c r="AN30" s="172"/>
      <c r="AO30" s="172"/>
      <c r="AR30" s="32"/>
      <c r="BE30" s="180"/>
    </row>
    <row r="31" spans="2:71" s="2" customFormat="1" ht="14.45" hidden="1" customHeight="1">
      <c r="B31" s="32"/>
      <c r="F31" s="23" t="s">
        <v>43</v>
      </c>
      <c r="L31" s="173">
        <v>0.21</v>
      </c>
      <c r="M31" s="172"/>
      <c r="N31" s="172"/>
      <c r="O31" s="172"/>
      <c r="P31" s="172"/>
      <c r="W31" s="171">
        <f>ROUND(BB94, 2)</f>
        <v>0</v>
      </c>
      <c r="X31" s="172"/>
      <c r="Y31" s="172"/>
      <c r="Z31" s="172"/>
      <c r="AA31" s="172"/>
      <c r="AB31" s="172"/>
      <c r="AC31" s="172"/>
      <c r="AD31" s="172"/>
      <c r="AE31" s="172"/>
      <c r="AK31" s="171">
        <v>0</v>
      </c>
      <c r="AL31" s="172"/>
      <c r="AM31" s="172"/>
      <c r="AN31" s="172"/>
      <c r="AO31" s="172"/>
      <c r="AR31" s="32"/>
      <c r="BE31" s="180"/>
    </row>
    <row r="32" spans="2:71" s="2" customFormat="1" ht="14.45" hidden="1" customHeight="1">
      <c r="B32" s="32"/>
      <c r="F32" s="23" t="s">
        <v>44</v>
      </c>
      <c r="L32" s="173">
        <v>0.15</v>
      </c>
      <c r="M32" s="172"/>
      <c r="N32" s="172"/>
      <c r="O32" s="172"/>
      <c r="P32" s="172"/>
      <c r="W32" s="171">
        <f>ROUND(BC94, 2)</f>
        <v>0</v>
      </c>
      <c r="X32" s="172"/>
      <c r="Y32" s="172"/>
      <c r="Z32" s="172"/>
      <c r="AA32" s="172"/>
      <c r="AB32" s="172"/>
      <c r="AC32" s="172"/>
      <c r="AD32" s="172"/>
      <c r="AE32" s="172"/>
      <c r="AK32" s="171">
        <v>0</v>
      </c>
      <c r="AL32" s="172"/>
      <c r="AM32" s="172"/>
      <c r="AN32" s="172"/>
      <c r="AO32" s="172"/>
      <c r="AR32" s="32"/>
      <c r="BE32" s="180"/>
    </row>
    <row r="33" spans="2:57" s="2" customFormat="1" ht="14.45" hidden="1" customHeight="1">
      <c r="B33" s="32"/>
      <c r="F33" s="23" t="s">
        <v>45</v>
      </c>
      <c r="L33" s="173">
        <v>0</v>
      </c>
      <c r="M33" s="172"/>
      <c r="N33" s="172"/>
      <c r="O33" s="172"/>
      <c r="P33" s="172"/>
      <c r="W33" s="171">
        <f>ROUND(BD94, 2)</f>
        <v>0</v>
      </c>
      <c r="X33" s="172"/>
      <c r="Y33" s="172"/>
      <c r="Z33" s="172"/>
      <c r="AA33" s="172"/>
      <c r="AB33" s="172"/>
      <c r="AC33" s="172"/>
      <c r="AD33" s="172"/>
      <c r="AE33" s="172"/>
      <c r="AK33" s="171">
        <v>0</v>
      </c>
      <c r="AL33" s="172"/>
      <c r="AM33" s="172"/>
      <c r="AN33" s="172"/>
      <c r="AO33" s="172"/>
      <c r="AR33" s="32"/>
      <c r="BE33" s="180"/>
    </row>
    <row r="34" spans="2:57" s="1" customFormat="1" ht="6.95" customHeight="1">
      <c r="B34" s="28"/>
      <c r="AR34" s="28"/>
      <c r="BE34" s="179"/>
    </row>
    <row r="35" spans="2:57" s="1" customFormat="1" ht="25.9" customHeight="1">
      <c r="B35" s="28"/>
      <c r="C35" s="33"/>
      <c r="D35" s="34" t="s">
        <v>46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47</v>
      </c>
      <c r="U35" s="35"/>
      <c r="V35" s="35"/>
      <c r="W35" s="35"/>
      <c r="X35" s="174" t="s">
        <v>48</v>
      </c>
      <c r="Y35" s="175"/>
      <c r="Z35" s="175"/>
      <c r="AA35" s="175"/>
      <c r="AB35" s="175"/>
      <c r="AC35" s="35"/>
      <c r="AD35" s="35"/>
      <c r="AE35" s="35"/>
      <c r="AF35" s="35"/>
      <c r="AG35" s="35"/>
      <c r="AH35" s="35"/>
      <c r="AI35" s="35"/>
      <c r="AJ35" s="35"/>
      <c r="AK35" s="176">
        <f>SUM(AK26:AK33)</f>
        <v>0</v>
      </c>
      <c r="AL35" s="175"/>
      <c r="AM35" s="175"/>
      <c r="AN35" s="175"/>
      <c r="AO35" s="177"/>
      <c r="AP35" s="33"/>
      <c r="AQ35" s="33"/>
      <c r="AR35" s="28"/>
    </row>
    <row r="36" spans="2:57" s="1" customFormat="1" ht="6.95" customHeight="1">
      <c r="B36" s="28"/>
      <c r="AR36" s="28"/>
    </row>
    <row r="37" spans="2:57" s="1" customFormat="1" ht="14.45" customHeight="1">
      <c r="B37" s="28"/>
      <c r="AR37" s="28"/>
    </row>
    <row r="38" spans="2:57" ht="14.45" customHeight="1">
      <c r="B38" s="16"/>
      <c r="AR38" s="16"/>
    </row>
    <row r="39" spans="2:57" ht="14.45" customHeight="1">
      <c r="B39" s="16"/>
      <c r="AR39" s="16"/>
    </row>
    <row r="40" spans="2:57" ht="14.45" customHeight="1">
      <c r="B40" s="16"/>
      <c r="AR40" s="16"/>
    </row>
    <row r="41" spans="2:57" ht="14.45" customHeight="1">
      <c r="B41" s="16"/>
      <c r="AR41" s="16"/>
    </row>
    <row r="42" spans="2:57" ht="14.45" customHeight="1">
      <c r="B42" s="16"/>
      <c r="AR42" s="16"/>
    </row>
    <row r="43" spans="2:57" ht="14.45" customHeight="1">
      <c r="B43" s="16"/>
      <c r="AR43" s="16"/>
    </row>
    <row r="44" spans="2:57" ht="14.45" customHeight="1">
      <c r="B44" s="16"/>
      <c r="AR44" s="16"/>
    </row>
    <row r="45" spans="2:57" ht="14.45" customHeight="1">
      <c r="B45" s="16"/>
      <c r="AR45" s="16"/>
    </row>
    <row r="46" spans="2:57" ht="14.45" customHeight="1">
      <c r="B46" s="16"/>
      <c r="AR46" s="16"/>
    </row>
    <row r="47" spans="2:57" ht="14.45" customHeight="1">
      <c r="B47" s="16"/>
      <c r="AR47" s="16"/>
    </row>
    <row r="48" spans="2:57" ht="14.45" customHeight="1">
      <c r="B48" s="16"/>
      <c r="AR48" s="16"/>
    </row>
    <row r="49" spans="2:44" s="1" customFormat="1" ht="14.45" customHeight="1">
      <c r="B49" s="28"/>
      <c r="D49" s="37" t="s">
        <v>49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50</v>
      </c>
      <c r="AI49" s="38"/>
      <c r="AJ49" s="38"/>
      <c r="AK49" s="38"/>
      <c r="AL49" s="38"/>
      <c r="AM49" s="38"/>
      <c r="AN49" s="38"/>
      <c r="AO49" s="38"/>
      <c r="AR49" s="28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8"/>
      <c r="D60" s="39" t="s">
        <v>51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52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51</v>
      </c>
      <c r="AI60" s="30"/>
      <c r="AJ60" s="30"/>
      <c r="AK60" s="30"/>
      <c r="AL60" s="30"/>
      <c r="AM60" s="39" t="s">
        <v>52</v>
      </c>
      <c r="AN60" s="30"/>
      <c r="AO60" s="30"/>
      <c r="AR60" s="28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8"/>
      <c r="D64" s="37" t="s">
        <v>53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54</v>
      </c>
      <c r="AI64" s="38"/>
      <c r="AJ64" s="38"/>
      <c r="AK64" s="38"/>
      <c r="AL64" s="38"/>
      <c r="AM64" s="38"/>
      <c r="AN64" s="38"/>
      <c r="AO64" s="38"/>
      <c r="AR64" s="28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8"/>
      <c r="D75" s="39" t="s">
        <v>51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52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51</v>
      </c>
      <c r="AI75" s="30"/>
      <c r="AJ75" s="30"/>
      <c r="AK75" s="30"/>
      <c r="AL75" s="30"/>
      <c r="AM75" s="39" t="s">
        <v>52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1:90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1:90" s="1" customFormat="1" ht="24.95" customHeight="1">
      <c r="B82" s="28"/>
      <c r="C82" s="17" t="s">
        <v>55</v>
      </c>
      <c r="AR82" s="28"/>
    </row>
    <row r="83" spans="1:90" s="1" customFormat="1" ht="6.95" customHeight="1">
      <c r="B83" s="28"/>
      <c r="AR83" s="28"/>
    </row>
    <row r="84" spans="1:90" s="3" customFormat="1" ht="12" customHeight="1">
      <c r="B84" s="44"/>
      <c r="C84" s="23" t="s">
        <v>13</v>
      </c>
      <c r="L84" s="3" t="str">
        <f>K5</f>
        <v>23057</v>
      </c>
      <c r="AR84" s="44"/>
    </row>
    <row r="85" spans="1:90" s="4" customFormat="1" ht="36.950000000000003" customHeight="1">
      <c r="B85" s="45"/>
      <c r="C85" s="46" t="s">
        <v>16</v>
      </c>
      <c r="L85" s="162" t="str">
        <f>K6</f>
        <v>Obec Chožov, chodníky u č.p. 58</v>
      </c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R85" s="45"/>
    </row>
    <row r="86" spans="1:90" s="1" customFormat="1" ht="6.95" customHeight="1">
      <c r="B86" s="28"/>
      <c r="AR86" s="28"/>
    </row>
    <row r="87" spans="1:90" s="1" customFormat="1" ht="12" customHeight="1">
      <c r="B87" s="28"/>
      <c r="C87" s="23" t="s">
        <v>20</v>
      </c>
      <c r="L87" s="47" t="str">
        <f>IF(K8="","",K8)</f>
        <v>Chožov 58</v>
      </c>
      <c r="AI87" s="23" t="s">
        <v>22</v>
      </c>
      <c r="AM87" s="164" t="str">
        <f>IF(AN8= "","",AN8)</f>
        <v>16. 11. 2023</v>
      </c>
      <c r="AN87" s="164"/>
      <c r="AR87" s="28"/>
    </row>
    <row r="88" spans="1:90" s="1" customFormat="1" ht="6.95" customHeight="1">
      <c r="B88" s="28"/>
      <c r="AR88" s="28"/>
    </row>
    <row r="89" spans="1:90" s="1" customFormat="1" ht="15.2" customHeight="1">
      <c r="B89" s="28"/>
      <c r="C89" s="23" t="s">
        <v>24</v>
      </c>
      <c r="L89" s="3" t="str">
        <f>IF(E11= "","",E11)</f>
        <v>Obec Chožov</v>
      </c>
      <c r="AI89" s="23" t="s">
        <v>31</v>
      </c>
      <c r="AM89" s="165" t="str">
        <f>IF(E17="","",E17)</f>
        <v xml:space="preserve"> </v>
      </c>
      <c r="AN89" s="166"/>
      <c r="AO89" s="166"/>
      <c r="AP89" s="166"/>
      <c r="AR89" s="28"/>
      <c r="AS89" s="167" t="s">
        <v>56</v>
      </c>
      <c r="AT89" s="168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0" s="1" customFormat="1" ht="15.2" customHeight="1">
      <c r="B90" s="28"/>
      <c r="C90" s="23" t="s">
        <v>29</v>
      </c>
      <c r="L90" s="3" t="str">
        <f>IF(E14= "Vyplň údaj","",E14)</f>
        <v/>
      </c>
      <c r="AI90" s="23" t="s">
        <v>34</v>
      </c>
      <c r="AM90" s="165" t="str">
        <f>IF(E20="","",E20)</f>
        <v>Obec Chožov</v>
      </c>
      <c r="AN90" s="166"/>
      <c r="AO90" s="166"/>
      <c r="AP90" s="166"/>
      <c r="AR90" s="28"/>
      <c r="AS90" s="169"/>
      <c r="AT90" s="170"/>
      <c r="BD90" s="52"/>
    </row>
    <row r="91" spans="1:90" s="1" customFormat="1" ht="10.9" customHeight="1">
      <c r="B91" s="28"/>
      <c r="AR91" s="28"/>
      <c r="AS91" s="169"/>
      <c r="AT91" s="170"/>
      <c r="BD91" s="52"/>
    </row>
    <row r="92" spans="1:90" s="1" customFormat="1" ht="29.25" customHeight="1">
      <c r="B92" s="28"/>
      <c r="C92" s="152" t="s">
        <v>57</v>
      </c>
      <c r="D92" s="153"/>
      <c r="E92" s="153"/>
      <c r="F92" s="153"/>
      <c r="G92" s="153"/>
      <c r="H92" s="53"/>
      <c r="I92" s="154" t="s">
        <v>58</v>
      </c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5" t="s">
        <v>59</v>
      </c>
      <c r="AH92" s="153"/>
      <c r="AI92" s="153"/>
      <c r="AJ92" s="153"/>
      <c r="AK92" s="153"/>
      <c r="AL92" s="153"/>
      <c r="AM92" s="153"/>
      <c r="AN92" s="154" t="s">
        <v>60</v>
      </c>
      <c r="AO92" s="153"/>
      <c r="AP92" s="156"/>
      <c r="AQ92" s="54" t="s">
        <v>61</v>
      </c>
      <c r="AR92" s="28"/>
      <c r="AS92" s="55" t="s">
        <v>62</v>
      </c>
      <c r="AT92" s="56" t="s">
        <v>63</v>
      </c>
      <c r="AU92" s="56" t="s">
        <v>64</v>
      </c>
      <c r="AV92" s="56" t="s">
        <v>65</v>
      </c>
      <c r="AW92" s="56" t="s">
        <v>66</v>
      </c>
      <c r="AX92" s="56" t="s">
        <v>67</v>
      </c>
      <c r="AY92" s="56" t="s">
        <v>68</v>
      </c>
      <c r="AZ92" s="56" t="s">
        <v>69</v>
      </c>
      <c r="BA92" s="56" t="s">
        <v>70</v>
      </c>
      <c r="BB92" s="56" t="s">
        <v>71</v>
      </c>
      <c r="BC92" s="56" t="s">
        <v>72</v>
      </c>
      <c r="BD92" s="57" t="s">
        <v>73</v>
      </c>
    </row>
    <row r="93" spans="1:90" s="1" customFormat="1" ht="10.9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0" s="5" customFormat="1" ht="32.450000000000003" customHeight="1">
      <c r="B94" s="59"/>
      <c r="C94" s="60" t="s">
        <v>74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60">
        <f>ROUND(AG95,2)</f>
        <v>0</v>
      </c>
      <c r="AH94" s="160"/>
      <c r="AI94" s="160"/>
      <c r="AJ94" s="160"/>
      <c r="AK94" s="160"/>
      <c r="AL94" s="160"/>
      <c r="AM94" s="160"/>
      <c r="AN94" s="161">
        <f>SUM(AG94,AT94)</f>
        <v>0</v>
      </c>
      <c r="AO94" s="161"/>
      <c r="AP94" s="161"/>
      <c r="AQ94" s="63" t="s">
        <v>1</v>
      </c>
      <c r="AR94" s="59"/>
      <c r="AS94" s="64">
        <f>ROUND(AS95,2)</f>
        <v>0</v>
      </c>
      <c r="AT94" s="65">
        <f>ROUND(SUM(AV94:AW94),2)</f>
        <v>0</v>
      </c>
      <c r="AU94" s="66">
        <f>ROUND(AU95,5)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75</v>
      </c>
      <c r="BT94" s="68" t="s">
        <v>76</v>
      </c>
      <c r="BV94" s="68" t="s">
        <v>77</v>
      </c>
      <c r="BW94" s="68" t="s">
        <v>5</v>
      </c>
      <c r="BX94" s="68" t="s">
        <v>78</v>
      </c>
      <c r="CL94" s="68" t="s">
        <v>1</v>
      </c>
    </row>
    <row r="95" spans="1:90" s="6" customFormat="1" ht="16.5" customHeight="1">
      <c r="A95" s="69" t="s">
        <v>79</v>
      </c>
      <c r="B95" s="70"/>
      <c r="C95" s="71"/>
      <c r="D95" s="159" t="s">
        <v>14</v>
      </c>
      <c r="E95" s="159"/>
      <c r="F95" s="159"/>
      <c r="G95" s="159"/>
      <c r="H95" s="159"/>
      <c r="I95" s="72"/>
      <c r="J95" s="159" t="s">
        <v>17</v>
      </c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7">
        <f>'23057 - Obec Chožov, chod...'!J28</f>
        <v>0</v>
      </c>
      <c r="AH95" s="158"/>
      <c r="AI95" s="158"/>
      <c r="AJ95" s="158"/>
      <c r="AK95" s="158"/>
      <c r="AL95" s="158"/>
      <c r="AM95" s="158"/>
      <c r="AN95" s="157">
        <f>SUM(AG95,AT95)</f>
        <v>0</v>
      </c>
      <c r="AO95" s="158"/>
      <c r="AP95" s="158"/>
      <c r="AQ95" s="73" t="s">
        <v>80</v>
      </c>
      <c r="AR95" s="70"/>
      <c r="AS95" s="74">
        <v>0</v>
      </c>
      <c r="AT95" s="75">
        <f>ROUND(SUM(AV95:AW95),2)</f>
        <v>0</v>
      </c>
      <c r="AU95" s="76">
        <f>'23057 - Obec Chožov, chod...'!P122</f>
        <v>0</v>
      </c>
      <c r="AV95" s="75">
        <f>'23057 - Obec Chožov, chod...'!J31</f>
        <v>0</v>
      </c>
      <c r="AW95" s="75">
        <f>'23057 - Obec Chožov, chod...'!J32</f>
        <v>0</v>
      </c>
      <c r="AX95" s="75">
        <f>'23057 - Obec Chožov, chod...'!J33</f>
        <v>0</v>
      </c>
      <c r="AY95" s="75">
        <f>'23057 - Obec Chožov, chod...'!J34</f>
        <v>0</v>
      </c>
      <c r="AZ95" s="75">
        <f>'23057 - Obec Chožov, chod...'!F31</f>
        <v>0</v>
      </c>
      <c r="BA95" s="75">
        <f>'23057 - Obec Chožov, chod...'!F32</f>
        <v>0</v>
      </c>
      <c r="BB95" s="75">
        <f>'23057 - Obec Chožov, chod...'!F33</f>
        <v>0</v>
      </c>
      <c r="BC95" s="75">
        <f>'23057 - Obec Chožov, chod...'!F34</f>
        <v>0</v>
      </c>
      <c r="BD95" s="77">
        <f>'23057 - Obec Chožov, chod...'!F35</f>
        <v>0</v>
      </c>
      <c r="BT95" s="78" t="s">
        <v>81</v>
      </c>
      <c r="BU95" s="78" t="s">
        <v>82</v>
      </c>
      <c r="BV95" s="78" t="s">
        <v>77</v>
      </c>
      <c r="BW95" s="78" t="s">
        <v>5</v>
      </c>
      <c r="BX95" s="78" t="s">
        <v>78</v>
      </c>
      <c r="CL95" s="78" t="s">
        <v>1</v>
      </c>
    </row>
    <row r="96" spans="1:90" s="1" customFormat="1" ht="30" customHeight="1">
      <c r="B96" s="28"/>
      <c r="AR96" s="28"/>
    </row>
    <row r="97" spans="2:44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8"/>
    </row>
  </sheetData>
  <sheetProtection algorithmName="SHA-512" hashValue="XEqu0YsBGKxq+YH1HJ9NBdZPTV9KL05kckwIE2JcOVeKHC9umeXUAhkFxSIkEBr+zyZZ8cWbpLimoAo2Cmts6A==" saltValue="+kZYkbaz4Wz4EUbP4mZMxcPXAZRc6HLNhjU8McwsQgEwyKkHc0/PrNtQ0c71vaBdHfP+HX99t0EWl17xChznBA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3057 - Obec Chožov, chod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62"/>
  <sheetViews>
    <sheetView showGridLines="0" tabSelected="1" topLeftCell="A77" workbookViewId="0">
      <selection activeCell="F119" sqref="F11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3" t="s">
        <v>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83</v>
      </c>
    </row>
    <row r="4" spans="2:46" ht="24.95" customHeight="1">
      <c r="B4" s="16"/>
      <c r="D4" s="17" t="s">
        <v>84</v>
      </c>
      <c r="L4" s="16"/>
      <c r="M4" s="79" t="s">
        <v>10</v>
      </c>
      <c r="AT4" s="13" t="s">
        <v>4</v>
      </c>
    </row>
    <row r="5" spans="2:46" ht="6.95" customHeight="1">
      <c r="B5" s="16"/>
      <c r="L5" s="16"/>
    </row>
    <row r="6" spans="2:46" s="1" customFormat="1" ht="12" customHeight="1">
      <c r="B6" s="28"/>
      <c r="D6" s="23" t="s">
        <v>16</v>
      </c>
      <c r="L6" s="28"/>
    </row>
    <row r="7" spans="2:46" s="1" customFormat="1" ht="16.5" customHeight="1">
      <c r="B7" s="28"/>
      <c r="E7" s="162" t="s">
        <v>17</v>
      </c>
      <c r="F7" s="189"/>
      <c r="G7" s="189"/>
      <c r="H7" s="189"/>
      <c r="L7" s="28"/>
    </row>
    <row r="8" spans="2:46" s="1" customFormat="1">
      <c r="B8" s="28"/>
      <c r="L8" s="28"/>
    </row>
    <row r="9" spans="2:46" s="1" customFormat="1" ht="12" customHeight="1">
      <c r="B9" s="28"/>
      <c r="D9" s="23" t="s">
        <v>18</v>
      </c>
      <c r="F9" s="21" t="s">
        <v>1</v>
      </c>
      <c r="I9" s="23" t="s">
        <v>19</v>
      </c>
      <c r="J9" s="21" t="s">
        <v>1</v>
      </c>
      <c r="L9" s="28"/>
    </row>
    <row r="10" spans="2:46" s="1" customFormat="1" ht="12" customHeight="1">
      <c r="B10" s="28"/>
      <c r="D10" s="23" t="s">
        <v>20</v>
      </c>
      <c r="F10" s="21" t="s">
        <v>21</v>
      </c>
      <c r="I10" s="23" t="s">
        <v>22</v>
      </c>
      <c r="J10" s="48" t="str">
        <f>'Rekapitulace stavby'!AN8</f>
        <v>16. 11. 2023</v>
      </c>
      <c r="L10" s="28"/>
    </row>
    <row r="11" spans="2:46" s="1" customFormat="1" ht="10.9" customHeight="1">
      <c r="B11" s="28"/>
      <c r="L11" s="28"/>
    </row>
    <row r="12" spans="2:46" s="1" customFormat="1" ht="12" customHeight="1">
      <c r="B12" s="28"/>
      <c r="D12" s="23" t="s">
        <v>24</v>
      </c>
      <c r="I12" s="23" t="s">
        <v>25</v>
      </c>
      <c r="J12" s="21" t="s">
        <v>26</v>
      </c>
      <c r="L12" s="28"/>
    </row>
    <row r="13" spans="2:46" s="1" customFormat="1" ht="18" customHeight="1">
      <c r="B13" s="28"/>
      <c r="E13" s="21" t="s">
        <v>27</v>
      </c>
      <c r="I13" s="23" t="s">
        <v>28</v>
      </c>
      <c r="J13" s="21" t="s">
        <v>1</v>
      </c>
      <c r="L13" s="28"/>
    </row>
    <row r="14" spans="2:46" s="1" customFormat="1" ht="6.95" customHeight="1">
      <c r="B14" s="28"/>
      <c r="L14" s="28"/>
    </row>
    <row r="15" spans="2:46" s="1" customFormat="1" ht="12" customHeight="1">
      <c r="B15" s="28"/>
      <c r="D15" s="23" t="s">
        <v>29</v>
      </c>
      <c r="I15" s="23" t="s">
        <v>25</v>
      </c>
      <c r="J15" s="24" t="str">
        <f>'Rekapitulace stavby'!AN13</f>
        <v>Vyplň údaj</v>
      </c>
      <c r="L15" s="28"/>
    </row>
    <row r="16" spans="2:46" s="1" customFormat="1" ht="18" customHeight="1">
      <c r="B16" s="28"/>
      <c r="E16" s="190" t="str">
        <f>'Rekapitulace stavby'!E14</f>
        <v>Vyplň údaj</v>
      </c>
      <c r="F16" s="181"/>
      <c r="G16" s="181"/>
      <c r="H16" s="181"/>
      <c r="I16" s="23" t="s">
        <v>28</v>
      </c>
      <c r="J16" s="24" t="str">
        <f>'Rekapitulace stavby'!AN14</f>
        <v>Vyplň údaj</v>
      </c>
      <c r="L16" s="28"/>
    </row>
    <row r="17" spans="2:12" s="1" customFormat="1" ht="6.95" customHeight="1">
      <c r="B17" s="28"/>
      <c r="L17" s="28"/>
    </row>
    <row r="18" spans="2:12" s="1" customFormat="1" ht="12" customHeight="1">
      <c r="B18" s="28"/>
      <c r="D18" s="23" t="s">
        <v>31</v>
      </c>
      <c r="I18" s="23" t="s">
        <v>25</v>
      </c>
      <c r="J18" s="21" t="str">
        <f>IF('Rekapitulace stavby'!AN16="","",'Rekapitulace stavby'!AN16)</f>
        <v/>
      </c>
      <c r="L18" s="28"/>
    </row>
    <row r="19" spans="2:12" s="1" customFormat="1" ht="18" customHeight="1">
      <c r="B19" s="28"/>
      <c r="E19" s="21" t="str">
        <f>IF('Rekapitulace stavby'!E17="","",'Rekapitulace stavby'!E17)</f>
        <v xml:space="preserve"> </v>
      </c>
      <c r="I19" s="23" t="s">
        <v>28</v>
      </c>
      <c r="J19" s="21" t="str">
        <f>IF('Rekapitulace stavby'!AN17="","",'Rekapitulace stavby'!AN17)</f>
        <v/>
      </c>
      <c r="L19" s="28"/>
    </row>
    <row r="20" spans="2:12" s="1" customFormat="1" ht="6.95" customHeight="1">
      <c r="B20" s="28"/>
      <c r="L20" s="28"/>
    </row>
    <row r="21" spans="2:12" s="1" customFormat="1" ht="12" customHeight="1">
      <c r="B21" s="28"/>
      <c r="D21" s="23" t="s">
        <v>34</v>
      </c>
      <c r="I21" s="23" t="s">
        <v>25</v>
      </c>
      <c r="J21" s="21" t="s">
        <v>26</v>
      </c>
      <c r="L21" s="28"/>
    </row>
    <row r="22" spans="2:12" s="1" customFormat="1" ht="18" customHeight="1">
      <c r="B22" s="28"/>
      <c r="E22" s="21" t="s">
        <v>27</v>
      </c>
      <c r="I22" s="23" t="s">
        <v>28</v>
      </c>
      <c r="J22" s="21" t="s">
        <v>1</v>
      </c>
      <c r="L22" s="28"/>
    </row>
    <row r="23" spans="2:12" s="1" customFormat="1" ht="6.95" customHeight="1">
      <c r="B23" s="28"/>
      <c r="L23" s="28"/>
    </row>
    <row r="24" spans="2:12" s="1" customFormat="1" ht="12" customHeight="1">
      <c r="B24" s="28"/>
      <c r="D24" s="23" t="s">
        <v>35</v>
      </c>
      <c r="L24" s="28"/>
    </row>
    <row r="25" spans="2:12" s="7" customFormat="1" ht="16.5" customHeight="1">
      <c r="B25" s="80"/>
      <c r="E25" s="185" t="s">
        <v>1</v>
      </c>
      <c r="F25" s="185"/>
      <c r="G25" s="185"/>
      <c r="H25" s="185"/>
      <c r="L25" s="80"/>
    </row>
    <row r="26" spans="2:12" s="1" customFormat="1" ht="6.95" customHeight="1">
      <c r="B26" s="28"/>
      <c r="L26" s="28"/>
    </row>
    <row r="27" spans="2:12" s="1" customFormat="1" ht="6.95" customHeight="1">
      <c r="B27" s="28"/>
      <c r="D27" s="49"/>
      <c r="E27" s="49"/>
      <c r="F27" s="49"/>
      <c r="G27" s="49"/>
      <c r="H27" s="49"/>
      <c r="I27" s="49"/>
      <c r="J27" s="49"/>
      <c r="K27" s="49"/>
      <c r="L27" s="28"/>
    </row>
    <row r="28" spans="2:12" s="1" customFormat="1" ht="25.35" customHeight="1">
      <c r="B28" s="28"/>
      <c r="D28" s="81" t="s">
        <v>36</v>
      </c>
      <c r="J28" s="62">
        <f>ROUND(J122, 2)</f>
        <v>0</v>
      </c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14.45" customHeight="1">
      <c r="B30" s="28"/>
      <c r="F30" s="31" t="s">
        <v>38</v>
      </c>
      <c r="I30" s="31" t="s">
        <v>37</v>
      </c>
      <c r="J30" s="31" t="s">
        <v>39</v>
      </c>
      <c r="L30" s="28"/>
    </row>
    <row r="31" spans="2:12" s="1" customFormat="1" ht="14.45" customHeight="1">
      <c r="B31" s="28"/>
      <c r="D31" s="51" t="s">
        <v>40</v>
      </c>
      <c r="E31" s="23" t="s">
        <v>41</v>
      </c>
      <c r="F31" s="82">
        <f>ROUND((SUM(BE122:BE161)),  2)</f>
        <v>0</v>
      </c>
      <c r="I31" s="83">
        <v>0.21</v>
      </c>
      <c r="J31" s="82">
        <f>ROUND(((SUM(BE122:BE161))*I31),  2)</f>
        <v>0</v>
      </c>
      <c r="L31" s="28"/>
    </row>
    <row r="32" spans="2:12" s="1" customFormat="1" ht="14.45" customHeight="1">
      <c r="B32" s="28"/>
      <c r="E32" s="23" t="s">
        <v>42</v>
      </c>
      <c r="F32" s="82">
        <f>ROUND((SUM(BF122:BF161)),  2)</f>
        <v>0</v>
      </c>
      <c r="I32" s="83">
        <v>0.15</v>
      </c>
      <c r="J32" s="82">
        <f>ROUND(((SUM(BF122:BF161))*I32),  2)</f>
        <v>0</v>
      </c>
      <c r="L32" s="28"/>
    </row>
    <row r="33" spans="2:12" s="1" customFormat="1" ht="14.45" hidden="1" customHeight="1">
      <c r="B33" s="28"/>
      <c r="E33" s="23" t="s">
        <v>43</v>
      </c>
      <c r="F33" s="82">
        <f>ROUND((SUM(BG122:BG161)),  2)</f>
        <v>0</v>
      </c>
      <c r="I33" s="83">
        <v>0.21</v>
      </c>
      <c r="J33" s="82">
        <f>0</f>
        <v>0</v>
      </c>
      <c r="L33" s="28"/>
    </row>
    <row r="34" spans="2:12" s="1" customFormat="1" ht="14.45" hidden="1" customHeight="1">
      <c r="B34" s="28"/>
      <c r="E34" s="23" t="s">
        <v>44</v>
      </c>
      <c r="F34" s="82">
        <f>ROUND((SUM(BH122:BH161)),  2)</f>
        <v>0</v>
      </c>
      <c r="I34" s="83">
        <v>0.15</v>
      </c>
      <c r="J34" s="82">
        <f>0</f>
        <v>0</v>
      </c>
      <c r="L34" s="28"/>
    </row>
    <row r="35" spans="2:12" s="1" customFormat="1" ht="14.45" hidden="1" customHeight="1">
      <c r="B35" s="28"/>
      <c r="E35" s="23" t="s">
        <v>45</v>
      </c>
      <c r="F35" s="82">
        <f>ROUND((SUM(BI122:BI161)),  2)</f>
        <v>0</v>
      </c>
      <c r="I35" s="83">
        <v>0</v>
      </c>
      <c r="J35" s="82">
        <f>0</f>
        <v>0</v>
      </c>
      <c r="L35" s="28"/>
    </row>
    <row r="36" spans="2:12" s="1" customFormat="1" ht="6.95" customHeight="1">
      <c r="B36" s="28"/>
      <c r="L36" s="28"/>
    </row>
    <row r="37" spans="2:12" s="1" customFormat="1" ht="25.35" customHeight="1">
      <c r="B37" s="28"/>
      <c r="C37" s="84"/>
      <c r="D37" s="85" t="s">
        <v>46</v>
      </c>
      <c r="E37" s="53"/>
      <c r="F37" s="53"/>
      <c r="G37" s="86" t="s">
        <v>47</v>
      </c>
      <c r="H37" s="87" t="s">
        <v>48</v>
      </c>
      <c r="I37" s="53"/>
      <c r="J37" s="88">
        <f>SUM(J28:J35)</f>
        <v>0</v>
      </c>
      <c r="K37" s="89"/>
      <c r="L37" s="28"/>
    </row>
    <row r="38" spans="2:12" s="1" customFormat="1" ht="14.45" customHeight="1">
      <c r="B38" s="28"/>
      <c r="L38" s="28"/>
    </row>
    <row r="39" spans="2:12" ht="14.45" customHeight="1">
      <c r="B39" s="16"/>
      <c r="L39" s="16"/>
    </row>
    <row r="40" spans="2:12" ht="14.45" customHeight="1">
      <c r="B40" s="16"/>
      <c r="L40" s="1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49</v>
      </c>
      <c r="E50" s="38"/>
      <c r="F50" s="38"/>
      <c r="G50" s="37" t="s">
        <v>50</v>
      </c>
      <c r="H50" s="38"/>
      <c r="I50" s="38"/>
      <c r="J50" s="38"/>
      <c r="K50" s="38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39" t="s">
        <v>51</v>
      </c>
      <c r="E61" s="30"/>
      <c r="F61" s="90" t="s">
        <v>52</v>
      </c>
      <c r="G61" s="39" t="s">
        <v>51</v>
      </c>
      <c r="H61" s="30"/>
      <c r="I61" s="30"/>
      <c r="J61" s="91" t="s">
        <v>52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37" t="s">
        <v>53</v>
      </c>
      <c r="E65" s="38"/>
      <c r="F65" s="38"/>
      <c r="G65" s="37" t="s">
        <v>54</v>
      </c>
      <c r="H65" s="38"/>
      <c r="I65" s="38"/>
      <c r="J65" s="38"/>
      <c r="K65" s="38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39" t="s">
        <v>51</v>
      </c>
      <c r="E76" s="30"/>
      <c r="F76" s="90" t="s">
        <v>52</v>
      </c>
      <c r="G76" s="39" t="s">
        <v>51</v>
      </c>
      <c r="H76" s="30"/>
      <c r="I76" s="30"/>
      <c r="J76" s="91" t="s">
        <v>52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47" s="1" customFormat="1" ht="6.95" hidden="1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47" s="1" customFormat="1" ht="24.95" hidden="1" customHeight="1">
      <c r="B82" s="28"/>
      <c r="C82" s="17" t="s">
        <v>85</v>
      </c>
      <c r="L82" s="28"/>
    </row>
    <row r="83" spans="2:47" s="1" customFormat="1" ht="6.95" hidden="1" customHeight="1">
      <c r="B83" s="28"/>
      <c r="L83" s="28"/>
    </row>
    <row r="84" spans="2:47" s="1" customFormat="1" ht="12" hidden="1" customHeight="1">
      <c r="B84" s="28"/>
      <c r="C84" s="23" t="s">
        <v>16</v>
      </c>
      <c r="L84" s="28"/>
    </row>
    <row r="85" spans="2:47" s="1" customFormat="1" ht="16.5" hidden="1" customHeight="1">
      <c r="B85" s="28"/>
      <c r="E85" s="162" t="str">
        <f>E7</f>
        <v>Obec Chožov, chodníky u č.p. 58</v>
      </c>
      <c r="F85" s="189"/>
      <c r="G85" s="189"/>
      <c r="H85" s="189"/>
      <c r="L85" s="28"/>
    </row>
    <row r="86" spans="2:47" s="1" customFormat="1" ht="6.95" hidden="1" customHeight="1">
      <c r="B86" s="28"/>
      <c r="L86" s="28"/>
    </row>
    <row r="87" spans="2:47" s="1" customFormat="1" ht="12" hidden="1" customHeight="1">
      <c r="B87" s="28"/>
      <c r="C87" s="23" t="s">
        <v>20</v>
      </c>
      <c r="F87" s="21" t="str">
        <f>F10</f>
        <v>Chožov 58</v>
      </c>
      <c r="I87" s="23" t="s">
        <v>22</v>
      </c>
      <c r="J87" s="48" t="str">
        <f>IF(J10="","",J10)</f>
        <v>16. 11. 2023</v>
      </c>
      <c r="L87" s="28"/>
    </row>
    <row r="88" spans="2:47" s="1" customFormat="1" ht="6.95" hidden="1" customHeight="1">
      <c r="B88" s="28"/>
      <c r="L88" s="28"/>
    </row>
    <row r="89" spans="2:47" s="1" customFormat="1" ht="15.2" hidden="1" customHeight="1">
      <c r="B89" s="28"/>
      <c r="C89" s="23" t="s">
        <v>24</v>
      </c>
      <c r="F89" s="21" t="str">
        <f>E13</f>
        <v>Obec Chožov</v>
      </c>
      <c r="I89" s="23" t="s">
        <v>31</v>
      </c>
      <c r="J89" s="26" t="str">
        <f>E19</f>
        <v xml:space="preserve"> </v>
      </c>
      <c r="L89" s="28"/>
    </row>
    <row r="90" spans="2:47" s="1" customFormat="1" ht="15.2" hidden="1" customHeight="1">
      <c r="B90" s="28"/>
      <c r="C90" s="23" t="s">
        <v>29</v>
      </c>
      <c r="F90" s="21" t="str">
        <f>IF(E16="","",E16)</f>
        <v>Vyplň údaj</v>
      </c>
      <c r="I90" s="23" t="s">
        <v>34</v>
      </c>
      <c r="J90" s="26" t="str">
        <f>E22</f>
        <v>Obec Chožov</v>
      </c>
      <c r="L90" s="28"/>
    </row>
    <row r="91" spans="2:47" s="1" customFormat="1" ht="10.35" hidden="1" customHeight="1">
      <c r="B91" s="28"/>
      <c r="L91" s="28"/>
    </row>
    <row r="92" spans="2:47" s="1" customFormat="1" ht="29.25" hidden="1" customHeight="1">
      <c r="B92" s="28"/>
      <c r="C92" s="92" t="s">
        <v>86</v>
      </c>
      <c r="D92" s="84"/>
      <c r="E92" s="84"/>
      <c r="F92" s="84"/>
      <c r="G92" s="84"/>
      <c r="H92" s="84"/>
      <c r="I92" s="84"/>
      <c r="J92" s="93" t="s">
        <v>87</v>
      </c>
      <c r="K92" s="84"/>
      <c r="L92" s="28"/>
    </row>
    <row r="93" spans="2:47" s="1" customFormat="1" ht="10.35" hidden="1" customHeight="1">
      <c r="B93" s="28"/>
      <c r="L93" s="28"/>
    </row>
    <row r="94" spans="2:47" s="1" customFormat="1" ht="22.9" hidden="1" customHeight="1">
      <c r="B94" s="28"/>
      <c r="C94" s="94" t="s">
        <v>88</v>
      </c>
      <c r="J94" s="62">
        <f>J122</f>
        <v>0</v>
      </c>
      <c r="L94" s="28"/>
      <c r="AU94" s="13" t="s">
        <v>89</v>
      </c>
    </row>
    <row r="95" spans="2:47" s="8" customFormat="1" ht="24.95" hidden="1" customHeight="1">
      <c r="B95" s="95"/>
      <c r="D95" s="96" t="s">
        <v>90</v>
      </c>
      <c r="E95" s="97"/>
      <c r="F95" s="97"/>
      <c r="G95" s="97"/>
      <c r="H95" s="97"/>
      <c r="I95" s="97"/>
      <c r="J95" s="98">
        <f>J123</f>
        <v>0</v>
      </c>
      <c r="L95" s="95"/>
    </row>
    <row r="96" spans="2:47" s="9" customFormat="1" ht="19.899999999999999" hidden="1" customHeight="1">
      <c r="B96" s="99"/>
      <c r="D96" s="100" t="s">
        <v>91</v>
      </c>
      <c r="E96" s="101"/>
      <c r="F96" s="101"/>
      <c r="G96" s="101"/>
      <c r="H96" s="101"/>
      <c r="I96" s="101"/>
      <c r="J96" s="102">
        <f>J124</f>
        <v>0</v>
      </c>
      <c r="L96" s="99"/>
    </row>
    <row r="97" spans="2:12" s="9" customFormat="1" ht="19.899999999999999" hidden="1" customHeight="1">
      <c r="B97" s="99"/>
      <c r="D97" s="100" t="s">
        <v>92</v>
      </c>
      <c r="E97" s="101"/>
      <c r="F97" s="101"/>
      <c r="G97" s="101"/>
      <c r="H97" s="101"/>
      <c r="I97" s="101"/>
      <c r="J97" s="102">
        <f>J139</f>
        <v>0</v>
      </c>
      <c r="L97" s="99"/>
    </row>
    <row r="98" spans="2:12" s="9" customFormat="1" ht="19.899999999999999" hidden="1" customHeight="1">
      <c r="B98" s="99"/>
      <c r="D98" s="100" t="s">
        <v>93</v>
      </c>
      <c r="E98" s="101"/>
      <c r="F98" s="101"/>
      <c r="G98" s="101"/>
      <c r="H98" s="101"/>
      <c r="I98" s="101"/>
      <c r="J98" s="102">
        <f>J143</f>
        <v>0</v>
      </c>
      <c r="L98" s="99"/>
    </row>
    <row r="99" spans="2:12" s="9" customFormat="1" ht="19.899999999999999" hidden="1" customHeight="1">
      <c r="B99" s="99"/>
      <c r="D99" s="100" t="s">
        <v>94</v>
      </c>
      <c r="E99" s="101"/>
      <c r="F99" s="101"/>
      <c r="G99" s="101"/>
      <c r="H99" s="101"/>
      <c r="I99" s="101"/>
      <c r="J99" s="102">
        <f>J147</f>
        <v>0</v>
      </c>
      <c r="L99" s="99"/>
    </row>
    <row r="100" spans="2:12" s="9" customFormat="1" ht="19.899999999999999" hidden="1" customHeight="1">
      <c r="B100" s="99"/>
      <c r="D100" s="100" t="s">
        <v>95</v>
      </c>
      <c r="E100" s="101"/>
      <c r="F100" s="101"/>
      <c r="G100" s="101"/>
      <c r="H100" s="101"/>
      <c r="I100" s="101"/>
      <c r="J100" s="102">
        <f>J153</f>
        <v>0</v>
      </c>
      <c r="L100" s="99"/>
    </row>
    <row r="101" spans="2:12" s="8" customFormat="1" ht="24.95" hidden="1" customHeight="1">
      <c r="B101" s="95"/>
      <c r="D101" s="96" t="s">
        <v>96</v>
      </c>
      <c r="E101" s="97"/>
      <c r="F101" s="97"/>
      <c r="G101" s="97"/>
      <c r="H101" s="97"/>
      <c r="I101" s="97"/>
      <c r="J101" s="98">
        <f>J155</f>
        <v>0</v>
      </c>
      <c r="L101" s="95"/>
    </row>
    <row r="102" spans="2:12" s="9" customFormat="1" ht="19.899999999999999" hidden="1" customHeight="1">
      <c r="B102" s="99"/>
      <c r="D102" s="100" t="s">
        <v>97</v>
      </c>
      <c r="E102" s="101"/>
      <c r="F102" s="101"/>
      <c r="G102" s="101"/>
      <c r="H102" s="101"/>
      <c r="I102" s="101"/>
      <c r="J102" s="102">
        <f>J156</f>
        <v>0</v>
      </c>
      <c r="L102" s="99"/>
    </row>
    <row r="103" spans="2:12" s="8" customFormat="1" ht="24.95" hidden="1" customHeight="1">
      <c r="B103" s="95"/>
      <c r="D103" s="96" t="s">
        <v>98</v>
      </c>
      <c r="E103" s="97"/>
      <c r="F103" s="97"/>
      <c r="G103" s="97"/>
      <c r="H103" s="97"/>
      <c r="I103" s="97"/>
      <c r="J103" s="98">
        <f>J159</f>
        <v>0</v>
      </c>
      <c r="L103" s="95"/>
    </row>
    <row r="104" spans="2:12" s="9" customFormat="1" ht="19.899999999999999" hidden="1" customHeight="1">
      <c r="B104" s="99"/>
      <c r="D104" s="100" t="s">
        <v>99</v>
      </c>
      <c r="E104" s="101"/>
      <c r="F104" s="101"/>
      <c r="G104" s="101"/>
      <c r="H104" s="101"/>
      <c r="I104" s="101"/>
      <c r="J104" s="102">
        <f>J160</f>
        <v>0</v>
      </c>
      <c r="L104" s="99"/>
    </row>
    <row r="105" spans="2:12" s="1" customFormat="1" ht="21.75" hidden="1" customHeight="1">
      <c r="B105" s="28"/>
      <c r="L105" s="28"/>
    </row>
    <row r="106" spans="2:12" s="1" customFormat="1" ht="6.95" hidden="1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28"/>
    </row>
    <row r="107" spans="2:12" hidden="1"/>
    <row r="108" spans="2:12" hidden="1"/>
    <row r="109" spans="2:12" hidden="1"/>
    <row r="110" spans="2:12" s="1" customFormat="1" ht="6.95" customHeight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28"/>
    </row>
    <row r="111" spans="2:12" s="1" customFormat="1" ht="24.95" customHeight="1">
      <c r="B111" s="28"/>
      <c r="C111" s="17" t="s">
        <v>100</v>
      </c>
      <c r="L111" s="28"/>
    </row>
    <row r="112" spans="2:12" s="1" customFormat="1" ht="6.95" customHeight="1">
      <c r="B112" s="28"/>
      <c r="L112" s="28"/>
    </row>
    <row r="113" spans="2:65" s="1" customFormat="1" ht="12" customHeight="1">
      <c r="B113" s="28"/>
      <c r="C113" s="23" t="s">
        <v>16</v>
      </c>
      <c r="L113" s="28"/>
    </row>
    <row r="114" spans="2:65" s="1" customFormat="1" ht="16.5" customHeight="1">
      <c r="B114" s="28"/>
      <c r="E114" s="162" t="str">
        <f>E7</f>
        <v>Obec Chožov, chodníky u č.p. 58</v>
      </c>
      <c r="F114" s="189"/>
      <c r="G114" s="189"/>
      <c r="H114" s="189"/>
      <c r="L114" s="28"/>
    </row>
    <row r="115" spans="2:65" s="1" customFormat="1" ht="6.95" customHeight="1">
      <c r="B115" s="28"/>
      <c r="L115" s="28"/>
    </row>
    <row r="116" spans="2:65" s="1" customFormat="1" ht="12" customHeight="1">
      <c r="B116" s="28"/>
      <c r="C116" s="23" t="s">
        <v>20</v>
      </c>
      <c r="F116" s="21" t="str">
        <f>F10</f>
        <v>Chožov 58</v>
      </c>
      <c r="I116" s="23" t="s">
        <v>22</v>
      </c>
      <c r="J116" s="48" t="str">
        <f>IF(J10="","",J10)</f>
        <v>16. 11. 2023</v>
      </c>
      <c r="L116" s="28"/>
    </row>
    <row r="117" spans="2:65" s="1" customFormat="1" ht="6.95" customHeight="1">
      <c r="B117" s="28"/>
      <c r="L117" s="28"/>
    </row>
    <row r="118" spans="2:65" s="1" customFormat="1" ht="15.2" customHeight="1">
      <c r="B118" s="28"/>
      <c r="C118" s="23" t="s">
        <v>24</v>
      </c>
      <c r="F118" s="21" t="str">
        <f>E13</f>
        <v>Obec Chožov</v>
      </c>
      <c r="I118" s="23" t="s">
        <v>31</v>
      </c>
      <c r="J118" s="26" t="str">
        <f>E19</f>
        <v xml:space="preserve"> </v>
      </c>
      <c r="L118" s="28"/>
    </row>
    <row r="119" spans="2:65" s="1" customFormat="1" ht="15.2" customHeight="1">
      <c r="B119" s="28"/>
      <c r="C119" s="23" t="s">
        <v>29</v>
      </c>
      <c r="F119" s="21" t="str">
        <f>IF(E16="","",E16)</f>
        <v>Vyplň údaj</v>
      </c>
      <c r="I119" s="23" t="s">
        <v>34</v>
      </c>
      <c r="J119" s="26" t="str">
        <f>E22</f>
        <v>Obec Chožov</v>
      </c>
      <c r="L119" s="28"/>
    </row>
    <row r="120" spans="2:65" s="1" customFormat="1" ht="10.35" customHeight="1">
      <c r="B120" s="28"/>
      <c r="L120" s="28"/>
    </row>
    <row r="121" spans="2:65" s="10" customFormat="1" ht="29.25" customHeight="1">
      <c r="B121" s="103"/>
      <c r="C121" s="104" t="s">
        <v>101</v>
      </c>
      <c r="D121" s="105" t="s">
        <v>61</v>
      </c>
      <c r="E121" s="105" t="s">
        <v>57</v>
      </c>
      <c r="F121" s="105" t="s">
        <v>58</v>
      </c>
      <c r="G121" s="105" t="s">
        <v>102</v>
      </c>
      <c r="H121" s="105" t="s">
        <v>103</v>
      </c>
      <c r="I121" s="105" t="s">
        <v>104</v>
      </c>
      <c r="J121" s="105" t="s">
        <v>87</v>
      </c>
      <c r="K121" s="106" t="s">
        <v>105</v>
      </c>
      <c r="L121" s="103"/>
      <c r="M121" s="55" t="s">
        <v>1</v>
      </c>
      <c r="N121" s="56" t="s">
        <v>40</v>
      </c>
      <c r="O121" s="56" t="s">
        <v>106</v>
      </c>
      <c r="P121" s="56" t="s">
        <v>107</v>
      </c>
      <c r="Q121" s="56" t="s">
        <v>108</v>
      </c>
      <c r="R121" s="56" t="s">
        <v>109</v>
      </c>
      <c r="S121" s="56" t="s">
        <v>110</v>
      </c>
      <c r="T121" s="57" t="s">
        <v>111</v>
      </c>
    </row>
    <row r="122" spans="2:65" s="1" customFormat="1" ht="22.9" customHeight="1">
      <c r="B122" s="28"/>
      <c r="C122" s="60" t="s">
        <v>112</v>
      </c>
      <c r="J122" s="107">
        <f>BK122</f>
        <v>0</v>
      </c>
      <c r="L122" s="28"/>
      <c r="M122" s="58"/>
      <c r="N122" s="49"/>
      <c r="O122" s="49"/>
      <c r="P122" s="108">
        <f>P123+P155+P159</f>
        <v>0</v>
      </c>
      <c r="Q122" s="49"/>
      <c r="R122" s="108">
        <f>R123+R155+R159</f>
        <v>10.15223145</v>
      </c>
      <c r="S122" s="49"/>
      <c r="T122" s="109">
        <f>T123+T155+T159</f>
        <v>15.218400000000001</v>
      </c>
      <c r="AT122" s="13" t="s">
        <v>75</v>
      </c>
      <c r="AU122" s="13" t="s">
        <v>89</v>
      </c>
      <c r="BK122" s="110">
        <f>BK123+BK155+BK159</f>
        <v>0</v>
      </c>
    </row>
    <row r="123" spans="2:65" s="11" customFormat="1" ht="25.9" customHeight="1">
      <c r="B123" s="111"/>
      <c r="D123" s="112" t="s">
        <v>75</v>
      </c>
      <c r="E123" s="113" t="s">
        <v>113</v>
      </c>
      <c r="F123" s="113" t="s">
        <v>114</v>
      </c>
      <c r="I123" s="114"/>
      <c r="J123" s="115">
        <f>BK123</f>
        <v>0</v>
      </c>
      <c r="L123" s="111"/>
      <c r="M123" s="116"/>
      <c r="P123" s="117">
        <f>P124+P139+P143+P147+P153</f>
        <v>0</v>
      </c>
      <c r="R123" s="117">
        <f>R124+R139+R143+R147+R153</f>
        <v>10.14282145</v>
      </c>
      <c r="T123" s="118">
        <f>T124+T139+T143+T147+T153</f>
        <v>15.218400000000001</v>
      </c>
      <c r="AR123" s="112" t="s">
        <v>81</v>
      </c>
      <c r="AT123" s="119" t="s">
        <v>75</v>
      </c>
      <c r="AU123" s="119" t="s">
        <v>76</v>
      </c>
      <c r="AY123" s="112" t="s">
        <v>115</v>
      </c>
      <c r="BK123" s="120">
        <f>BK124+BK139+BK143+BK147+BK153</f>
        <v>0</v>
      </c>
    </row>
    <row r="124" spans="2:65" s="11" customFormat="1" ht="22.5" customHeight="1">
      <c r="B124" s="111"/>
      <c r="D124" s="112" t="s">
        <v>75</v>
      </c>
      <c r="E124" s="121" t="s">
        <v>81</v>
      </c>
      <c r="F124" s="121" t="s">
        <v>116</v>
      </c>
      <c r="I124" s="114"/>
      <c r="J124" s="122">
        <f>BK124</f>
        <v>0</v>
      </c>
      <c r="L124" s="111"/>
      <c r="M124" s="116"/>
      <c r="P124" s="117">
        <f>SUM(P125:P138)</f>
        <v>0</v>
      </c>
      <c r="R124" s="117">
        <f>SUM(R125:R138)</f>
        <v>0.20020000000000002</v>
      </c>
      <c r="T124" s="118">
        <f>SUM(T125:T138)</f>
        <v>15.218400000000001</v>
      </c>
      <c r="AR124" s="112" t="s">
        <v>81</v>
      </c>
      <c r="AT124" s="119" t="s">
        <v>75</v>
      </c>
      <c r="AU124" s="119" t="s">
        <v>81</v>
      </c>
      <c r="AY124" s="112" t="s">
        <v>115</v>
      </c>
      <c r="BK124" s="120">
        <f>SUM(BK125:BK138)</f>
        <v>0</v>
      </c>
    </row>
    <row r="125" spans="2:65" s="1" customFormat="1" ht="76.349999999999994" customHeight="1">
      <c r="B125" s="28"/>
      <c r="C125" s="123" t="s">
        <v>76</v>
      </c>
      <c r="D125" s="123" t="s">
        <v>117</v>
      </c>
      <c r="E125" s="124" t="s">
        <v>118</v>
      </c>
      <c r="F125" s="125" t="s">
        <v>119</v>
      </c>
      <c r="G125" s="126" t="s">
        <v>120</v>
      </c>
      <c r="H125" s="127">
        <v>23.68</v>
      </c>
      <c r="I125" s="128"/>
      <c r="J125" s="129">
        <f t="shared" ref="J125:J138" si="0">ROUND(I125*H125,2)</f>
        <v>0</v>
      </c>
      <c r="K125" s="125" t="s">
        <v>121</v>
      </c>
      <c r="L125" s="28"/>
      <c r="M125" s="130" t="s">
        <v>1</v>
      </c>
      <c r="N125" s="131" t="s">
        <v>41</v>
      </c>
      <c r="P125" s="132">
        <f t="shared" ref="P125:P138" si="1">O125*H125</f>
        <v>0</v>
      </c>
      <c r="Q125" s="132">
        <v>0</v>
      </c>
      <c r="R125" s="132">
        <f t="shared" ref="R125:R138" si="2">Q125*H125</f>
        <v>0</v>
      </c>
      <c r="S125" s="132">
        <v>0.255</v>
      </c>
      <c r="T125" s="133">
        <f t="shared" ref="T125:T138" si="3">S125*H125</f>
        <v>6.0384000000000002</v>
      </c>
      <c r="AR125" s="134" t="s">
        <v>122</v>
      </c>
      <c r="AT125" s="134" t="s">
        <v>117</v>
      </c>
      <c r="AU125" s="134" t="s">
        <v>83</v>
      </c>
      <c r="AY125" s="13" t="s">
        <v>115</v>
      </c>
      <c r="BE125" s="135">
        <f t="shared" ref="BE125:BE138" si="4">IF(N125="základní",J125,0)</f>
        <v>0</v>
      </c>
      <c r="BF125" s="135">
        <f t="shared" ref="BF125:BF138" si="5">IF(N125="snížená",J125,0)</f>
        <v>0</v>
      </c>
      <c r="BG125" s="135">
        <f t="shared" ref="BG125:BG138" si="6">IF(N125="zákl. přenesená",J125,0)</f>
        <v>0</v>
      </c>
      <c r="BH125" s="135">
        <f t="shared" ref="BH125:BH138" si="7">IF(N125="sníž. přenesená",J125,0)</f>
        <v>0</v>
      </c>
      <c r="BI125" s="135">
        <f t="shared" ref="BI125:BI138" si="8">IF(N125="nulová",J125,0)</f>
        <v>0</v>
      </c>
      <c r="BJ125" s="13" t="s">
        <v>81</v>
      </c>
      <c r="BK125" s="135">
        <f t="shared" ref="BK125:BK138" si="9">ROUND(I125*H125,2)</f>
        <v>0</v>
      </c>
      <c r="BL125" s="13" t="s">
        <v>122</v>
      </c>
      <c r="BM125" s="134" t="s">
        <v>123</v>
      </c>
    </row>
    <row r="126" spans="2:65" s="1" customFormat="1" ht="55.5" customHeight="1">
      <c r="B126" s="28"/>
      <c r="C126" s="123" t="s">
        <v>76</v>
      </c>
      <c r="D126" s="123" t="s">
        <v>117</v>
      </c>
      <c r="E126" s="124" t="s">
        <v>124</v>
      </c>
      <c r="F126" s="125" t="s">
        <v>125</v>
      </c>
      <c r="G126" s="126" t="s">
        <v>120</v>
      </c>
      <c r="H126" s="127">
        <v>23.68</v>
      </c>
      <c r="I126" s="128"/>
      <c r="J126" s="129">
        <f t="shared" si="0"/>
        <v>0</v>
      </c>
      <c r="K126" s="125" t="s">
        <v>121</v>
      </c>
      <c r="L126" s="28"/>
      <c r="M126" s="130" t="s">
        <v>1</v>
      </c>
      <c r="N126" s="131" t="s">
        <v>41</v>
      </c>
      <c r="P126" s="132">
        <f t="shared" si="1"/>
        <v>0</v>
      </c>
      <c r="Q126" s="132">
        <v>0</v>
      </c>
      <c r="R126" s="132">
        <f t="shared" si="2"/>
        <v>0</v>
      </c>
      <c r="S126" s="132">
        <v>0.32500000000000001</v>
      </c>
      <c r="T126" s="133">
        <f t="shared" si="3"/>
        <v>7.6959999999999997</v>
      </c>
      <c r="AR126" s="134" t="s">
        <v>122</v>
      </c>
      <c r="AT126" s="134" t="s">
        <v>117</v>
      </c>
      <c r="AU126" s="134" t="s">
        <v>83</v>
      </c>
      <c r="AY126" s="13" t="s">
        <v>115</v>
      </c>
      <c r="BE126" s="135">
        <f t="shared" si="4"/>
        <v>0</v>
      </c>
      <c r="BF126" s="135">
        <f t="shared" si="5"/>
        <v>0</v>
      </c>
      <c r="BG126" s="135">
        <f t="shared" si="6"/>
        <v>0</v>
      </c>
      <c r="BH126" s="135">
        <f t="shared" si="7"/>
        <v>0</v>
      </c>
      <c r="BI126" s="135">
        <f t="shared" si="8"/>
        <v>0</v>
      </c>
      <c r="BJ126" s="13" t="s">
        <v>81</v>
      </c>
      <c r="BK126" s="135">
        <f t="shared" si="9"/>
        <v>0</v>
      </c>
      <c r="BL126" s="13" t="s">
        <v>122</v>
      </c>
      <c r="BM126" s="134" t="s">
        <v>126</v>
      </c>
    </row>
    <row r="127" spans="2:65" s="1" customFormat="1" ht="37.9" customHeight="1">
      <c r="B127" s="28"/>
      <c r="C127" s="123" t="s">
        <v>76</v>
      </c>
      <c r="D127" s="123" t="s">
        <v>117</v>
      </c>
      <c r="E127" s="124" t="s">
        <v>127</v>
      </c>
      <c r="F127" s="125" t="s">
        <v>128</v>
      </c>
      <c r="G127" s="126" t="s">
        <v>129</v>
      </c>
      <c r="H127" s="127">
        <v>37.1</v>
      </c>
      <c r="I127" s="128"/>
      <c r="J127" s="129">
        <f t="shared" si="0"/>
        <v>0</v>
      </c>
      <c r="K127" s="125" t="s">
        <v>121</v>
      </c>
      <c r="L127" s="28"/>
      <c r="M127" s="130" t="s">
        <v>1</v>
      </c>
      <c r="N127" s="131" t="s">
        <v>41</v>
      </c>
      <c r="P127" s="132">
        <f t="shared" si="1"/>
        <v>0</v>
      </c>
      <c r="Q127" s="132">
        <v>0</v>
      </c>
      <c r="R127" s="132">
        <f t="shared" si="2"/>
        <v>0</v>
      </c>
      <c r="S127" s="132">
        <v>0.04</v>
      </c>
      <c r="T127" s="133">
        <f t="shared" si="3"/>
        <v>1.484</v>
      </c>
      <c r="AR127" s="134" t="s">
        <v>122</v>
      </c>
      <c r="AT127" s="134" t="s">
        <v>117</v>
      </c>
      <c r="AU127" s="134" t="s">
        <v>83</v>
      </c>
      <c r="AY127" s="13" t="s">
        <v>115</v>
      </c>
      <c r="BE127" s="135">
        <f t="shared" si="4"/>
        <v>0</v>
      </c>
      <c r="BF127" s="135">
        <f t="shared" si="5"/>
        <v>0</v>
      </c>
      <c r="BG127" s="135">
        <f t="shared" si="6"/>
        <v>0</v>
      </c>
      <c r="BH127" s="135">
        <f t="shared" si="7"/>
        <v>0</v>
      </c>
      <c r="BI127" s="135">
        <f t="shared" si="8"/>
        <v>0</v>
      </c>
      <c r="BJ127" s="13" t="s">
        <v>81</v>
      </c>
      <c r="BK127" s="135">
        <f t="shared" si="9"/>
        <v>0</v>
      </c>
      <c r="BL127" s="13" t="s">
        <v>122</v>
      </c>
      <c r="BM127" s="134" t="s">
        <v>130</v>
      </c>
    </row>
    <row r="128" spans="2:65" s="1" customFormat="1" ht="33" customHeight="1">
      <c r="B128" s="28"/>
      <c r="C128" s="123" t="s">
        <v>76</v>
      </c>
      <c r="D128" s="123" t="s">
        <v>117</v>
      </c>
      <c r="E128" s="124" t="s">
        <v>131</v>
      </c>
      <c r="F128" s="125" t="s">
        <v>132</v>
      </c>
      <c r="G128" s="126" t="s">
        <v>133</v>
      </c>
      <c r="H128" s="127">
        <v>3.5310000000000001</v>
      </c>
      <c r="I128" s="128"/>
      <c r="J128" s="129">
        <f t="shared" si="0"/>
        <v>0</v>
      </c>
      <c r="K128" s="125" t="s">
        <v>121</v>
      </c>
      <c r="L128" s="28"/>
      <c r="M128" s="130" t="s">
        <v>1</v>
      </c>
      <c r="N128" s="131" t="s">
        <v>41</v>
      </c>
      <c r="P128" s="132">
        <f t="shared" si="1"/>
        <v>0</v>
      </c>
      <c r="Q128" s="132">
        <v>0</v>
      </c>
      <c r="R128" s="132">
        <f t="shared" si="2"/>
        <v>0</v>
      </c>
      <c r="S128" s="132">
        <v>0</v>
      </c>
      <c r="T128" s="133">
        <f t="shared" si="3"/>
        <v>0</v>
      </c>
      <c r="AR128" s="134" t="s">
        <v>122</v>
      </c>
      <c r="AT128" s="134" t="s">
        <v>117</v>
      </c>
      <c r="AU128" s="134" t="s">
        <v>83</v>
      </c>
      <c r="AY128" s="13" t="s">
        <v>115</v>
      </c>
      <c r="BE128" s="135">
        <f t="shared" si="4"/>
        <v>0</v>
      </c>
      <c r="BF128" s="135">
        <f t="shared" si="5"/>
        <v>0</v>
      </c>
      <c r="BG128" s="135">
        <f t="shared" si="6"/>
        <v>0</v>
      </c>
      <c r="BH128" s="135">
        <f t="shared" si="7"/>
        <v>0</v>
      </c>
      <c r="BI128" s="135">
        <f t="shared" si="8"/>
        <v>0</v>
      </c>
      <c r="BJ128" s="13" t="s">
        <v>81</v>
      </c>
      <c r="BK128" s="135">
        <f t="shared" si="9"/>
        <v>0</v>
      </c>
      <c r="BL128" s="13" t="s">
        <v>122</v>
      </c>
      <c r="BM128" s="134" t="s">
        <v>134</v>
      </c>
    </row>
    <row r="129" spans="2:65" s="1" customFormat="1" ht="55.5" customHeight="1">
      <c r="B129" s="28"/>
      <c r="C129" s="123" t="s">
        <v>76</v>
      </c>
      <c r="D129" s="123" t="s">
        <v>117</v>
      </c>
      <c r="E129" s="124" t="s">
        <v>135</v>
      </c>
      <c r="F129" s="125" t="s">
        <v>136</v>
      </c>
      <c r="G129" s="126" t="s">
        <v>133</v>
      </c>
      <c r="H129" s="127">
        <v>3.5310000000000001</v>
      </c>
      <c r="I129" s="128"/>
      <c r="J129" s="129">
        <f t="shared" si="0"/>
        <v>0</v>
      </c>
      <c r="K129" s="125" t="s">
        <v>121</v>
      </c>
      <c r="L129" s="28"/>
      <c r="M129" s="130" t="s">
        <v>1</v>
      </c>
      <c r="N129" s="131" t="s">
        <v>41</v>
      </c>
      <c r="P129" s="132">
        <f t="shared" si="1"/>
        <v>0</v>
      </c>
      <c r="Q129" s="132">
        <v>0</v>
      </c>
      <c r="R129" s="132">
        <f t="shared" si="2"/>
        <v>0</v>
      </c>
      <c r="S129" s="132">
        <v>0</v>
      </c>
      <c r="T129" s="133">
        <f t="shared" si="3"/>
        <v>0</v>
      </c>
      <c r="AR129" s="134" t="s">
        <v>122</v>
      </c>
      <c r="AT129" s="134" t="s">
        <v>117</v>
      </c>
      <c r="AU129" s="134" t="s">
        <v>83</v>
      </c>
      <c r="AY129" s="13" t="s">
        <v>115</v>
      </c>
      <c r="BE129" s="135">
        <f t="shared" si="4"/>
        <v>0</v>
      </c>
      <c r="BF129" s="135">
        <f t="shared" si="5"/>
        <v>0</v>
      </c>
      <c r="BG129" s="135">
        <f t="shared" si="6"/>
        <v>0</v>
      </c>
      <c r="BH129" s="135">
        <f t="shared" si="7"/>
        <v>0</v>
      </c>
      <c r="BI129" s="135">
        <f t="shared" si="8"/>
        <v>0</v>
      </c>
      <c r="BJ129" s="13" t="s">
        <v>81</v>
      </c>
      <c r="BK129" s="135">
        <f t="shared" si="9"/>
        <v>0</v>
      </c>
      <c r="BL129" s="13" t="s">
        <v>122</v>
      </c>
      <c r="BM129" s="134" t="s">
        <v>137</v>
      </c>
    </row>
    <row r="130" spans="2:65" s="1" customFormat="1" ht="62.65" customHeight="1">
      <c r="B130" s="28"/>
      <c r="C130" s="123" t="s">
        <v>76</v>
      </c>
      <c r="D130" s="123" t="s">
        <v>117</v>
      </c>
      <c r="E130" s="124" t="s">
        <v>138</v>
      </c>
      <c r="F130" s="125" t="s">
        <v>139</v>
      </c>
      <c r="G130" s="126" t="s">
        <v>133</v>
      </c>
      <c r="H130" s="127">
        <v>7.0620000000000003</v>
      </c>
      <c r="I130" s="128"/>
      <c r="J130" s="129">
        <f t="shared" si="0"/>
        <v>0</v>
      </c>
      <c r="K130" s="125" t="s">
        <v>121</v>
      </c>
      <c r="L130" s="28"/>
      <c r="M130" s="130" t="s">
        <v>1</v>
      </c>
      <c r="N130" s="131" t="s">
        <v>41</v>
      </c>
      <c r="P130" s="132">
        <f t="shared" si="1"/>
        <v>0</v>
      </c>
      <c r="Q130" s="132">
        <v>0</v>
      </c>
      <c r="R130" s="132">
        <f t="shared" si="2"/>
        <v>0</v>
      </c>
      <c r="S130" s="132">
        <v>0</v>
      </c>
      <c r="T130" s="133">
        <f t="shared" si="3"/>
        <v>0</v>
      </c>
      <c r="AR130" s="134" t="s">
        <v>122</v>
      </c>
      <c r="AT130" s="134" t="s">
        <v>117</v>
      </c>
      <c r="AU130" s="134" t="s">
        <v>83</v>
      </c>
      <c r="AY130" s="13" t="s">
        <v>115</v>
      </c>
      <c r="BE130" s="135">
        <f t="shared" si="4"/>
        <v>0</v>
      </c>
      <c r="BF130" s="135">
        <f t="shared" si="5"/>
        <v>0</v>
      </c>
      <c r="BG130" s="135">
        <f t="shared" si="6"/>
        <v>0</v>
      </c>
      <c r="BH130" s="135">
        <f t="shared" si="7"/>
        <v>0</v>
      </c>
      <c r="BI130" s="135">
        <f t="shared" si="8"/>
        <v>0</v>
      </c>
      <c r="BJ130" s="13" t="s">
        <v>81</v>
      </c>
      <c r="BK130" s="135">
        <f t="shared" si="9"/>
        <v>0</v>
      </c>
      <c r="BL130" s="13" t="s">
        <v>122</v>
      </c>
      <c r="BM130" s="134" t="s">
        <v>140</v>
      </c>
    </row>
    <row r="131" spans="2:65" s="1" customFormat="1" ht="62.65" customHeight="1">
      <c r="B131" s="28"/>
      <c r="C131" s="123" t="s">
        <v>76</v>
      </c>
      <c r="D131" s="123" t="s">
        <v>117</v>
      </c>
      <c r="E131" s="124" t="s">
        <v>141</v>
      </c>
      <c r="F131" s="125" t="s">
        <v>142</v>
      </c>
      <c r="G131" s="126" t="s">
        <v>133</v>
      </c>
      <c r="H131" s="127">
        <v>3.5310000000000001</v>
      </c>
      <c r="I131" s="128"/>
      <c r="J131" s="129">
        <f t="shared" si="0"/>
        <v>0</v>
      </c>
      <c r="K131" s="125" t="s">
        <v>121</v>
      </c>
      <c r="L131" s="28"/>
      <c r="M131" s="130" t="s">
        <v>1</v>
      </c>
      <c r="N131" s="131" t="s">
        <v>41</v>
      </c>
      <c r="P131" s="132">
        <f t="shared" si="1"/>
        <v>0</v>
      </c>
      <c r="Q131" s="132">
        <v>0</v>
      </c>
      <c r="R131" s="132">
        <f t="shared" si="2"/>
        <v>0</v>
      </c>
      <c r="S131" s="132">
        <v>0</v>
      </c>
      <c r="T131" s="133">
        <f t="shared" si="3"/>
        <v>0</v>
      </c>
      <c r="AR131" s="134" t="s">
        <v>122</v>
      </c>
      <c r="AT131" s="134" t="s">
        <v>117</v>
      </c>
      <c r="AU131" s="134" t="s">
        <v>83</v>
      </c>
      <c r="AY131" s="13" t="s">
        <v>115</v>
      </c>
      <c r="BE131" s="135">
        <f t="shared" si="4"/>
        <v>0</v>
      </c>
      <c r="BF131" s="135">
        <f t="shared" si="5"/>
        <v>0</v>
      </c>
      <c r="BG131" s="135">
        <f t="shared" si="6"/>
        <v>0</v>
      </c>
      <c r="BH131" s="135">
        <f t="shared" si="7"/>
        <v>0</v>
      </c>
      <c r="BI131" s="135">
        <f t="shared" si="8"/>
        <v>0</v>
      </c>
      <c r="BJ131" s="13" t="s">
        <v>81</v>
      </c>
      <c r="BK131" s="135">
        <f t="shared" si="9"/>
        <v>0</v>
      </c>
      <c r="BL131" s="13" t="s">
        <v>122</v>
      </c>
      <c r="BM131" s="134" t="s">
        <v>143</v>
      </c>
    </row>
    <row r="132" spans="2:65" s="1" customFormat="1" ht="66.75" customHeight="1">
      <c r="B132" s="28"/>
      <c r="C132" s="123" t="s">
        <v>76</v>
      </c>
      <c r="D132" s="123" t="s">
        <v>117</v>
      </c>
      <c r="E132" s="124" t="s">
        <v>144</v>
      </c>
      <c r="F132" s="125" t="s">
        <v>145</v>
      </c>
      <c r="G132" s="126" t="s">
        <v>133</v>
      </c>
      <c r="H132" s="127">
        <v>70.62</v>
      </c>
      <c r="I132" s="128"/>
      <c r="J132" s="129">
        <f t="shared" si="0"/>
        <v>0</v>
      </c>
      <c r="K132" s="125" t="s">
        <v>121</v>
      </c>
      <c r="L132" s="28"/>
      <c r="M132" s="130" t="s">
        <v>1</v>
      </c>
      <c r="N132" s="131" t="s">
        <v>41</v>
      </c>
      <c r="P132" s="132">
        <f t="shared" si="1"/>
        <v>0</v>
      </c>
      <c r="Q132" s="132">
        <v>0</v>
      </c>
      <c r="R132" s="132">
        <f t="shared" si="2"/>
        <v>0</v>
      </c>
      <c r="S132" s="132">
        <v>0</v>
      </c>
      <c r="T132" s="133">
        <f t="shared" si="3"/>
        <v>0</v>
      </c>
      <c r="AR132" s="134" t="s">
        <v>122</v>
      </c>
      <c r="AT132" s="134" t="s">
        <v>117</v>
      </c>
      <c r="AU132" s="134" t="s">
        <v>83</v>
      </c>
      <c r="AY132" s="13" t="s">
        <v>115</v>
      </c>
      <c r="BE132" s="135">
        <f t="shared" si="4"/>
        <v>0</v>
      </c>
      <c r="BF132" s="135">
        <f t="shared" si="5"/>
        <v>0</v>
      </c>
      <c r="BG132" s="135">
        <f t="shared" si="6"/>
        <v>0</v>
      </c>
      <c r="BH132" s="135">
        <f t="shared" si="7"/>
        <v>0</v>
      </c>
      <c r="BI132" s="135">
        <f t="shared" si="8"/>
        <v>0</v>
      </c>
      <c r="BJ132" s="13" t="s">
        <v>81</v>
      </c>
      <c r="BK132" s="135">
        <f t="shared" si="9"/>
        <v>0</v>
      </c>
      <c r="BL132" s="13" t="s">
        <v>122</v>
      </c>
      <c r="BM132" s="134" t="s">
        <v>146</v>
      </c>
    </row>
    <row r="133" spans="2:65" s="1" customFormat="1" ht="37.9" customHeight="1">
      <c r="B133" s="28"/>
      <c r="C133" s="123" t="s">
        <v>76</v>
      </c>
      <c r="D133" s="123" t="s">
        <v>117</v>
      </c>
      <c r="E133" s="124" t="s">
        <v>147</v>
      </c>
      <c r="F133" s="125" t="s">
        <v>148</v>
      </c>
      <c r="G133" s="126" t="s">
        <v>133</v>
      </c>
      <c r="H133" s="127">
        <v>3.5310000000000001</v>
      </c>
      <c r="I133" s="128"/>
      <c r="J133" s="129">
        <f t="shared" si="0"/>
        <v>0</v>
      </c>
      <c r="K133" s="125" t="s">
        <v>121</v>
      </c>
      <c r="L133" s="28"/>
      <c r="M133" s="130" t="s">
        <v>1</v>
      </c>
      <c r="N133" s="131" t="s">
        <v>41</v>
      </c>
      <c r="P133" s="132">
        <f t="shared" si="1"/>
        <v>0</v>
      </c>
      <c r="Q133" s="132">
        <v>0</v>
      </c>
      <c r="R133" s="132">
        <f t="shared" si="2"/>
        <v>0</v>
      </c>
      <c r="S133" s="132">
        <v>0</v>
      </c>
      <c r="T133" s="133">
        <f t="shared" si="3"/>
        <v>0</v>
      </c>
      <c r="AR133" s="134" t="s">
        <v>122</v>
      </c>
      <c r="AT133" s="134" t="s">
        <v>117</v>
      </c>
      <c r="AU133" s="134" t="s">
        <v>83</v>
      </c>
      <c r="AY133" s="13" t="s">
        <v>115</v>
      </c>
      <c r="BE133" s="135">
        <f t="shared" si="4"/>
        <v>0</v>
      </c>
      <c r="BF133" s="135">
        <f t="shared" si="5"/>
        <v>0</v>
      </c>
      <c r="BG133" s="135">
        <f t="shared" si="6"/>
        <v>0</v>
      </c>
      <c r="BH133" s="135">
        <f t="shared" si="7"/>
        <v>0</v>
      </c>
      <c r="BI133" s="135">
        <f t="shared" si="8"/>
        <v>0</v>
      </c>
      <c r="BJ133" s="13" t="s">
        <v>81</v>
      </c>
      <c r="BK133" s="135">
        <f t="shared" si="9"/>
        <v>0</v>
      </c>
      <c r="BL133" s="13" t="s">
        <v>122</v>
      </c>
      <c r="BM133" s="134" t="s">
        <v>149</v>
      </c>
    </row>
    <row r="134" spans="2:65" s="1" customFormat="1" ht="44.25" customHeight="1">
      <c r="B134" s="28"/>
      <c r="C134" s="123" t="s">
        <v>76</v>
      </c>
      <c r="D134" s="123" t="s">
        <v>117</v>
      </c>
      <c r="E134" s="124" t="s">
        <v>150</v>
      </c>
      <c r="F134" s="125" t="s">
        <v>151</v>
      </c>
      <c r="G134" s="126" t="s">
        <v>152</v>
      </c>
      <c r="H134" s="127">
        <v>5.65</v>
      </c>
      <c r="I134" s="128"/>
      <c r="J134" s="129">
        <f t="shared" si="0"/>
        <v>0</v>
      </c>
      <c r="K134" s="125" t="s">
        <v>121</v>
      </c>
      <c r="L134" s="28"/>
      <c r="M134" s="130" t="s">
        <v>1</v>
      </c>
      <c r="N134" s="131" t="s">
        <v>41</v>
      </c>
      <c r="P134" s="132">
        <f t="shared" si="1"/>
        <v>0</v>
      </c>
      <c r="Q134" s="132">
        <v>0</v>
      </c>
      <c r="R134" s="132">
        <f t="shared" si="2"/>
        <v>0</v>
      </c>
      <c r="S134" s="132">
        <v>0</v>
      </c>
      <c r="T134" s="133">
        <f t="shared" si="3"/>
        <v>0</v>
      </c>
      <c r="AR134" s="134" t="s">
        <v>122</v>
      </c>
      <c r="AT134" s="134" t="s">
        <v>117</v>
      </c>
      <c r="AU134" s="134" t="s">
        <v>83</v>
      </c>
      <c r="AY134" s="13" t="s">
        <v>115</v>
      </c>
      <c r="BE134" s="135">
        <f t="shared" si="4"/>
        <v>0</v>
      </c>
      <c r="BF134" s="135">
        <f t="shared" si="5"/>
        <v>0</v>
      </c>
      <c r="BG134" s="135">
        <f t="shared" si="6"/>
        <v>0</v>
      </c>
      <c r="BH134" s="135">
        <f t="shared" si="7"/>
        <v>0</v>
      </c>
      <c r="BI134" s="135">
        <f t="shared" si="8"/>
        <v>0</v>
      </c>
      <c r="BJ134" s="13" t="s">
        <v>81</v>
      </c>
      <c r="BK134" s="135">
        <f t="shared" si="9"/>
        <v>0</v>
      </c>
      <c r="BL134" s="13" t="s">
        <v>122</v>
      </c>
      <c r="BM134" s="134" t="s">
        <v>153</v>
      </c>
    </row>
    <row r="135" spans="2:65" s="1" customFormat="1" ht="37.9" customHeight="1">
      <c r="B135" s="28"/>
      <c r="C135" s="123" t="s">
        <v>76</v>
      </c>
      <c r="D135" s="123" t="s">
        <v>117</v>
      </c>
      <c r="E135" s="124" t="s">
        <v>154</v>
      </c>
      <c r="F135" s="125" t="s">
        <v>155</v>
      </c>
      <c r="G135" s="126" t="s">
        <v>120</v>
      </c>
      <c r="H135" s="127">
        <v>9.3000000000000007</v>
      </c>
      <c r="I135" s="128"/>
      <c r="J135" s="129">
        <f t="shared" si="0"/>
        <v>0</v>
      </c>
      <c r="K135" s="125" t="s">
        <v>121</v>
      </c>
      <c r="L135" s="28"/>
      <c r="M135" s="130" t="s">
        <v>1</v>
      </c>
      <c r="N135" s="131" t="s">
        <v>41</v>
      </c>
      <c r="P135" s="132">
        <f t="shared" si="1"/>
        <v>0</v>
      </c>
      <c r="Q135" s="132">
        <v>0</v>
      </c>
      <c r="R135" s="132">
        <f t="shared" si="2"/>
        <v>0</v>
      </c>
      <c r="S135" s="132">
        <v>0</v>
      </c>
      <c r="T135" s="133">
        <f t="shared" si="3"/>
        <v>0</v>
      </c>
      <c r="AR135" s="134" t="s">
        <v>122</v>
      </c>
      <c r="AT135" s="134" t="s">
        <v>117</v>
      </c>
      <c r="AU135" s="134" t="s">
        <v>83</v>
      </c>
      <c r="AY135" s="13" t="s">
        <v>115</v>
      </c>
      <c r="BE135" s="135">
        <f t="shared" si="4"/>
        <v>0</v>
      </c>
      <c r="BF135" s="135">
        <f t="shared" si="5"/>
        <v>0</v>
      </c>
      <c r="BG135" s="135">
        <f t="shared" si="6"/>
        <v>0</v>
      </c>
      <c r="BH135" s="135">
        <f t="shared" si="7"/>
        <v>0</v>
      </c>
      <c r="BI135" s="135">
        <f t="shared" si="8"/>
        <v>0</v>
      </c>
      <c r="BJ135" s="13" t="s">
        <v>81</v>
      </c>
      <c r="BK135" s="135">
        <f t="shared" si="9"/>
        <v>0</v>
      </c>
      <c r="BL135" s="13" t="s">
        <v>122</v>
      </c>
      <c r="BM135" s="134" t="s">
        <v>156</v>
      </c>
    </row>
    <row r="136" spans="2:65" s="1" customFormat="1" ht="33" customHeight="1">
      <c r="B136" s="28"/>
      <c r="C136" s="123" t="s">
        <v>76</v>
      </c>
      <c r="D136" s="123" t="s">
        <v>117</v>
      </c>
      <c r="E136" s="124" t="s">
        <v>157</v>
      </c>
      <c r="F136" s="125" t="s">
        <v>158</v>
      </c>
      <c r="G136" s="126" t="s">
        <v>120</v>
      </c>
      <c r="H136" s="127">
        <v>4.55</v>
      </c>
      <c r="I136" s="128"/>
      <c r="J136" s="129">
        <f t="shared" si="0"/>
        <v>0</v>
      </c>
      <c r="K136" s="125" t="s">
        <v>121</v>
      </c>
      <c r="L136" s="28"/>
      <c r="M136" s="130" t="s">
        <v>1</v>
      </c>
      <c r="N136" s="131" t="s">
        <v>41</v>
      </c>
      <c r="P136" s="132">
        <f t="shared" si="1"/>
        <v>0</v>
      </c>
      <c r="Q136" s="132">
        <v>0</v>
      </c>
      <c r="R136" s="132">
        <f t="shared" si="2"/>
        <v>0</v>
      </c>
      <c r="S136" s="132">
        <v>0</v>
      </c>
      <c r="T136" s="133">
        <f t="shared" si="3"/>
        <v>0</v>
      </c>
      <c r="AR136" s="134" t="s">
        <v>122</v>
      </c>
      <c r="AT136" s="134" t="s">
        <v>117</v>
      </c>
      <c r="AU136" s="134" t="s">
        <v>83</v>
      </c>
      <c r="AY136" s="13" t="s">
        <v>115</v>
      </c>
      <c r="BE136" s="135">
        <f t="shared" si="4"/>
        <v>0</v>
      </c>
      <c r="BF136" s="135">
        <f t="shared" si="5"/>
        <v>0</v>
      </c>
      <c r="BG136" s="135">
        <f t="shared" si="6"/>
        <v>0</v>
      </c>
      <c r="BH136" s="135">
        <f t="shared" si="7"/>
        <v>0</v>
      </c>
      <c r="BI136" s="135">
        <f t="shared" si="8"/>
        <v>0</v>
      </c>
      <c r="BJ136" s="13" t="s">
        <v>81</v>
      </c>
      <c r="BK136" s="135">
        <f t="shared" si="9"/>
        <v>0</v>
      </c>
      <c r="BL136" s="13" t="s">
        <v>122</v>
      </c>
      <c r="BM136" s="134" t="s">
        <v>159</v>
      </c>
    </row>
    <row r="137" spans="2:65" s="1" customFormat="1" ht="16.5" customHeight="1">
      <c r="B137" s="28"/>
      <c r="C137" s="136" t="s">
        <v>76</v>
      </c>
      <c r="D137" s="136" t="s">
        <v>160</v>
      </c>
      <c r="E137" s="137" t="s">
        <v>161</v>
      </c>
      <c r="F137" s="138" t="s">
        <v>162</v>
      </c>
      <c r="G137" s="139" t="s">
        <v>133</v>
      </c>
      <c r="H137" s="140">
        <v>0.91</v>
      </c>
      <c r="I137" s="141"/>
      <c r="J137" s="142">
        <f t="shared" si="0"/>
        <v>0</v>
      </c>
      <c r="K137" s="138" t="s">
        <v>121</v>
      </c>
      <c r="L137" s="143"/>
      <c r="M137" s="144" t="s">
        <v>1</v>
      </c>
      <c r="N137" s="145" t="s">
        <v>41</v>
      </c>
      <c r="P137" s="132">
        <f t="shared" si="1"/>
        <v>0</v>
      </c>
      <c r="Q137" s="132">
        <v>0.22</v>
      </c>
      <c r="R137" s="132">
        <f t="shared" si="2"/>
        <v>0.20020000000000002</v>
      </c>
      <c r="S137" s="132">
        <v>0</v>
      </c>
      <c r="T137" s="133">
        <f t="shared" si="3"/>
        <v>0</v>
      </c>
      <c r="AR137" s="134" t="s">
        <v>163</v>
      </c>
      <c r="AT137" s="134" t="s">
        <v>160</v>
      </c>
      <c r="AU137" s="134" t="s">
        <v>83</v>
      </c>
      <c r="AY137" s="13" t="s">
        <v>115</v>
      </c>
      <c r="BE137" s="135">
        <f t="shared" si="4"/>
        <v>0</v>
      </c>
      <c r="BF137" s="135">
        <f t="shared" si="5"/>
        <v>0</v>
      </c>
      <c r="BG137" s="135">
        <f t="shared" si="6"/>
        <v>0</v>
      </c>
      <c r="BH137" s="135">
        <f t="shared" si="7"/>
        <v>0</v>
      </c>
      <c r="BI137" s="135">
        <f t="shared" si="8"/>
        <v>0</v>
      </c>
      <c r="BJ137" s="13" t="s">
        <v>81</v>
      </c>
      <c r="BK137" s="135">
        <f t="shared" si="9"/>
        <v>0</v>
      </c>
      <c r="BL137" s="13" t="s">
        <v>122</v>
      </c>
      <c r="BM137" s="134" t="s">
        <v>164</v>
      </c>
    </row>
    <row r="138" spans="2:65" s="1" customFormat="1" ht="37.9" customHeight="1">
      <c r="B138" s="28"/>
      <c r="C138" s="123" t="s">
        <v>76</v>
      </c>
      <c r="D138" s="123" t="s">
        <v>117</v>
      </c>
      <c r="E138" s="124" t="s">
        <v>165</v>
      </c>
      <c r="F138" s="125" t="s">
        <v>166</v>
      </c>
      <c r="G138" s="126" t="s">
        <v>167</v>
      </c>
      <c r="H138" s="127">
        <v>5</v>
      </c>
      <c r="I138" s="128"/>
      <c r="J138" s="129">
        <f t="shared" si="0"/>
        <v>0</v>
      </c>
      <c r="K138" s="125" t="s">
        <v>121</v>
      </c>
      <c r="L138" s="28"/>
      <c r="M138" s="130" t="s">
        <v>1</v>
      </c>
      <c r="N138" s="131" t="s">
        <v>41</v>
      </c>
      <c r="P138" s="132">
        <f t="shared" si="1"/>
        <v>0</v>
      </c>
      <c r="Q138" s="132">
        <v>0</v>
      </c>
      <c r="R138" s="132">
        <f t="shared" si="2"/>
        <v>0</v>
      </c>
      <c r="S138" s="132">
        <v>0</v>
      </c>
      <c r="T138" s="133">
        <f t="shared" si="3"/>
        <v>0</v>
      </c>
      <c r="AR138" s="134" t="s">
        <v>122</v>
      </c>
      <c r="AT138" s="134" t="s">
        <v>117</v>
      </c>
      <c r="AU138" s="134" t="s">
        <v>83</v>
      </c>
      <c r="AY138" s="13" t="s">
        <v>115</v>
      </c>
      <c r="BE138" s="135">
        <f t="shared" si="4"/>
        <v>0</v>
      </c>
      <c r="BF138" s="135">
        <f t="shared" si="5"/>
        <v>0</v>
      </c>
      <c r="BG138" s="135">
        <f t="shared" si="6"/>
        <v>0</v>
      </c>
      <c r="BH138" s="135">
        <f t="shared" si="7"/>
        <v>0</v>
      </c>
      <c r="BI138" s="135">
        <f t="shared" si="8"/>
        <v>0</v>
      </c>
      <c r="BJ138" s="13" t="s">
        <v>81</v>
      </c>
      <c r="BK138" s="135">
        <f t="shared" si="9"/>
        <v>0</v>
      </c>
      <c r="BL138" s="13" t="s">
        <v>122</v>
      </c>
      <c r="BM138" s="134" t="s">
        <v>168</v>
      </c>
    </row>
    <row r="139" spans="2:65" s="11" customFormat="1" ht="22.9" customHeight="1">
      <c r="B139" s="111"/>
      <c r="D139" s="112" t="s">
        <v>75</v>
      </c>
      <c r="E139" s="121" t="s">
        <v>169</v>
      </c>
      <c r="F139" s="121" t="s">
        <v>170</v>
      </c>
      <c r="I139" s="114"/>
      <c r="J139" s="122">
        <f>BK139</f>
        <v>0</v>
      </c>
      <c r="L139" s="111"/>
      <c r="M139" s="116"/>
      <c r="P139" s="117">
        <f>SUM(P140:P142)</f>
        <v>0</v>
      </c>
      <c r="R139" s="117">
        <f>SUM(R140:R142)</f>
        <v>5.3078196000000002</v>
      </c>
      <c r="T139" s="118">
        <f>SUM(T140:T142)</f>
        <v>0</v>
      </c>
      <c r="AR139" s="112" t="s">
        <v>81</v>
      </c>
      <c r="AT139" s="119" t="s">
        <v>75</v>
      </c>
      <c r="AU139" s="119" t="s">
        <v>81</v>
      </c>
      <c r="AY139" s="112" t="s">
        <v>115</v>
      </c>
      <c r="BK139" s="120">
        <f>SUM(BK140:BK142)</f>
        <v>0</v>
      </c>
    </row>
    <row r="140" spans="2:65" s="1" customFormat="1" ht="33" customHeight="1">
      <c r="B140" s="28"/>
      <c r="C140" s="123" t="s">
        <v>76</v>
      </c>
      <c r="D140" s="123" t="s">
        <v>117</v>
      </c>
      <c r="E140" s="124" t="s">
        <v>171</v>
      </c>
      <c r="F140" s="125" t="s">
        <v>172</v>
      </c>
      <c r="G140" s="126" t="s">
        <v>120</v>
      </c>
      <c r="H140" s="127">
        <v>32.1</v>
      </c>
      <c r="I140" s="128"/>
      <c r="J140" s="129">
        <f>ROUND(I140*H140,2)</f>
        <v>0</v>
      </c>
      <c r="K140" s="125" t="s">
        <v>121</v>
      </c>
      <c r="L140" s="28"/>
      <c r="M140" s="130" t="s">
        <v>1</v>
      </c>
      <c r="N140" s="131" t="s">
        <v>41</v>
      </c>
      <c r="P140" s="132">
        <f>O140*H140</f>
        <v>0</v>
      </c>
      <c r="Q140" s="132">
        <v>0</v>
      </c>
      <c r="R140" s="132">
        <f>Q140*H140</f>
        <v>0</v>
      </c>
      <c r="S140" s="132">
        <v>0</v>
      </c>
      <c r="T140" s="133">
        <f>S140*H140</f>
        <v>0</v>
      </c>
      <c r="AR140" s="134" t="s">
        <v>122</v>
      </c>
      <c r="AT140" s="134" t="s">
        <v>117</v>
      </c>
      <c r="AU140" s="134" t="s">
        <v>83</v>
      </c>
      <c r="AY140" s="13" t="s">
        <v>115</v>
      </c>
      <c r="BE140" s="135">
        <f>IF(N140="základní",J140,0)</f>
        <v>0</v>
      </c>
      <c r="BF140" s="135">
        <f>IF(N140="snížená",J140,0)</f>
        <v>0</v>
      </c>
      <c r="BG140" s="135">
        <f>IF(N140="zákl. přenesená",J140,0)</f>
        <v>0</v>
      </c>
      <c r="BH140" s="135">
        <f>IF(N140="sníž. přenesená",J140,0)</f>
        <v>0</v>
      </c>
      <c r="BI140" s="135">
        <f>IF(N140="nulová",J140,0)</f>
        <v>0</v>
      </c>
      <c r="BJ140" s="13" t="s">
        <v>81</v>
      </c>
      <c r="BK140" s="135">
        <f>ROUND(I140*H140,2)</f>
        <v>0</v>
      </c>
      <c r="BL140" s="13" t="s">
        <v>122</v>
      </c>
      <c r="BM140" s="134" t="s">
        <v>173</v>
      </c>
    </row>
    <row r="141" spans="2:65" s="1" customFormat="1" ht="78" customHeight="1">
      <c r="B141" s="28"/>
      <c r="C141" s="123" t="s">
        <v>76</v>
      </c>
      <c r="D141" s="123" t="s">
        <v>117</v>
      </c>
      <c r="E141" s="124" t="s">
        <v>174</v>
      </c>
      <c r="F141" s="125" t="s">
        <v>175</v>
      </c>
      <c r="G141" s="126" t="s">
        <v>120</v>
      </c>
      <c r="H141" s="127">
        <v>23.68</v>
      </c>
      <c r="I141" s="128"/>
      <c r="J141" s="129">
        <f>ROUND(I141*H141,2)</f>
        <v>0</v>
      </c>
      <c r="K141" s="125" t="s">
        <v>121</v>
      </c>
      <c r="L141" s="28"/>
      <c r="M141" s="130" t="s">
        <v>1</v>
      </c>
      <c r="N141" s="131" t="s">
        <v>41</v>
      </c>
      <c r="P141" s="132">
        <f>O141*H141</f>
        <v>0</v>
      </c>
      <c r="Q141" s="132">
        <v>8.9219999999999994E-2</v>
      </c>
      <c r="R141" s="132">
        <f>Q141*H141</f>
        <v>2.1127295999999998</v>
      </c>
      <c r="S141" s="132">
        <v>0</v>
      </c>
      <c r="T141" s="133">
        <f>S141*H141</f>
        <v>0</v>
      </c>
      <c r="AR141" s="134" t="s">
        <v>122</v>
      </c>
      <c r="AT141" s="134" t="s">
        <v>117</v>
      </c>
      <c r="AU141" s="134" t="s">
        <v>83</v>
      </c>
      <c r="AY141" s="13" t="s">
        <v>115</v>
      </c>
      <c r="BE141" s="135">
        <f>IF(N141="základní",J141,0)</f>
        <v>0</v>
      </c>
      <c r="BF141" s="135">
        <f>IF(N141="snížená",J141,0)</f>
        <v>0</v>
      </c>
      <c r="BG141" s="135">
        <f>IF(N141="zákl. přenesená",J141,0)</f>
        <v>0</v>
      </c>
      <c r="BH141" s="135">
        <f>IF(N141="sníž. přenesená",J141,0)</f>
        <v>0</v>
      </c>
      <c r="BI141" s="135">
        <f>IF(N141="nulová",J141,0)</f>
        <v>0</v>
      </c>
      <c r="BJ141" s="13" t="s">
        <v>81</v>
      </c>
      <c r="BK141" s="135">
        <f>ROUND(I141*H141,2)</f>
        <v>0</v>
      </c>
      <c r="BL141" s="13" t="s">
        <v>122</v>
      </c>
      <c r="BM141" s="134" t="s">
        <v>176</v>
      </c>
    </row>
    <row r="142" spans="2:65" s="1" customFormat="1" ht="24.2" customHeight="1">
      <c r="B142" s="28"/>
      <c r="C142" s="136" t="s">
        <v>76</v>
      </c>
      <c r="D142" s="136" t="s">
        <v>160</v>
      </c>
      <c r="E142" s="137" t="s">
        <v>177</v>
      </c>
      <c r="F142" s="138" t="s">
        <v>178</v>
      </c>
      <c r="G142" s="139" t="s">
        <v>120</v>
      </c>
      <c r="H142" s="140">
        <v>24.39</v>
      </c>
      <c r="I142" s="141"/>
      <c r="J142" s="142">
        <f>ROUND(I142*H142,2)</f>
        <v>0</v>
      </c>
      <c r="K142" s="138" t="s">
        <v>1</v>
      </c>
      <c r="L142" s="143"/>
      <c r="M142" s="144" t="s">
        <v>1</v>
      </c>
      <c r="N142" s="145" t="s">
        <v>41</v>
      </c>
      <c r="P142" s="132">
        <f>O142*H142</f>
        <v>0</v>
      </c>
      <c r="Q142" s="132">
        <v>0.13100000000000001</v>
      </c>
      <c r="R142" s="132">
        <f>Q142*H142</f>
        <v>3.19509</v>
      </c>
      <c r="S142" s="132">
        <v>0</v>
      </c>
      <c r="T142" s="133">
        <f>S142*H142</f>
        <v>0</v>
      </c>
      <c r="AR142" s="134" t="s">
        <v>163</v>
      </c>
      <c r="AT142" s="134" t="s">
        <v>160</v>
      </c>
      <c r="AU142" s="134" t="s">
        <v>83</v>
      </c>
      <c r="AY142" s="13" t="s">
        <v>115</v>
      </c>
      <c r="BE142" s="135">
        <f>IF(N142="základní",J142,0)</f>
        <v>0</v>
      </c>
      <c r="BF142" s="135">
        <f>IF(N142="snížená",J142,0)</f>
        <v>0</v>
      </c>
      <c r="BG142" s="135">
        <f>IF(N142="zákl. přenesená",J142,0)</f>
        <v>0</v>
      </c>
      <c r="BH142" s="135">
        <f>IF(N142="sníž. přenesená",J142,0)</f>
        <v>0</v>
      </c>
      <c r="BI142" s="135">
        <f>IF(N142="nulová",J142,0)</f>
        <v>0</v>
      </c>
      <c r="BJ142" s="13" t="s">
        <v>81</v>
      </c>
      <c r="BK142" s="135">
        <f>ROUND(I142*H142,2)</f>
        <v>0</v>
      </c>
      <c r="BL142" s="13" t="s">
        <v>122</v>
      </c>
      <c r="BM142" s="134" t="s">
        <v>179</v>
      </c>
    </row>
    <row r="143" spans="2:65" s="11" customFormat="1" ht="22.9" customHeight="1">
      <c r="B143" s="111"/>
      <c r="D143" s="112" t="s">
        <v>75</v>
      </c>
      <c r="E143" s="121" t="s">
        <v>180</v>
      </c>
      <c r="F143" s="121" t="s">
        <v>181</v>
      </c>
      <c r="I143" s="114"/>
      <c r="J143" s="122">
        <f>BK143</f>
        <v>0</v>
      </c>
      <c r="L143" s="111"/>
      <c r="M143" s="116"/>
      <c r="P143" s="117">
        <f>SUM(P144:P146)</f>
        <v>0</v>
      </c>
      <c r="R143" s="117">
        <f>SUM(R144:R146)</f>
        <v>4.6348018499999997</v>
      </c>
      <c r="T143" s="118">
        <f>SUM(T144:T146)</f>
        <v>0</v>
      </c>
      <c r="AR143" s="112" t="s">
        <v>81</v>
      </c>
      <c r="AT143" s="119" t="s">
        <v>75</v>
      </c>
      <c r="AU143" s="119" t="s">
        <v>81</v>
      </c>
      <c r="AY143" s="112" t="s">
        <v>115</v>
      </c>
      <c r="BK143" s="120">
        <f>SUM(BK144:BK146)</f>
        <v>0</v>
      </c>
    </row>
    <row r="144" spans="2:65" s="1" customFormat="1" ht="44.25" customHeight="1">
      <c r="B144" s="28"/>
      <c r="C144" s="123" t="s">
        <v>76</v>
      </c>
      <c r="D144" s="123" t="s">
        <v>117</v>
      </c>
      <c r="E144" s="124" t="s">
        <v>182</v>
      </c>
      <c r="F144" s="125" t="s">
        <v>183</v>
      </c>
      <c r="G144" s="126" t="s">
        <v>129</v>
      </c>
      <c r="H144" s="127">
        <v>37.1</v>
      </c>
      <c r="I144" s="128"/>
      <c r="J144" s="129">
        <f>ROUND(I144*H144,2)</f>
        <v>0</v>
      </c>
      <c r="K144" s="125" t="s">
        <v>121</v>
      </c>
      <c r="L144" s="28"/>
      <c r="M144" s="130" t="s">
        <v>1</v>
      </c>
      <c r="N144" s="131" t="s">
        <v>41</v>
      </c>
      <c r="P144" s="132">
        <f>O144*H144</f>
        <v>0</v>
      </c>
      <c r="Q144" s="132">
        <v>0.10094599999999999</v>
      </c>
      <c r="R144" s="132">
        <f>Q144*H144</f>
        <v>3.7450966000000001</v>
      </c>
      <c r="S144" s="132">
        <v>0</v>
      </c>
      <c r="T144" s="133">
        <f>S144*H144</f>
        <v>0</v>
      </c>
      <c r="AR144" s="134" t="s">
        <v>122</v>
      </c>
      <c r="AT144" s="134" t="s">
        <v>117</v>
      </c>
      <c r="AU144" s="134" t="s">
        <v>83</v>
      </c>
      <c r="AY144" s="13" t="s">
        <v>115</v>
      </c>
      <c r="BE144" s="135">
        <f>IF(N144="základní",J144,0)</f>
        <v>0</v>
      </c>
      <c r="BF144" s="135">
        <f>IF(N144="snížená",J144,0)</f>
        <v>0</v>
      </c>
      <c r="BG144" s="135">
        <f>IF(N144="zákl. přenesená",J144,0)</f>
        <v>0</v>
      </c>
      <c r="BH144" s="135">
        <f>IF(N144="sníž. přenesená",J144,0)</f>
        <v>0</v>
      </c>
      <c r="BI144" s="135">
        <f>IF(N144="nulová",J144,0)</f>
        <v>0</v>
      </c>
      <c r="BJ144" s="13" t="s">
        <v>81</v>
      </c>
      <c r="BK144" s="135">
        <f>ROUND(I144*H144,2)</f>
        <v>0</v>
      </c>
      <c r="BL144" s="13" t="s">
        <v>122</v>
      </c>
      <c r="BM144" s="134" t="s">
        <v>184</v>
      </c>
    </row>
    <row r="145" spans="2:65" s="1" customFormat="1" ht="16.5" customHeight="1">
      <c r="B145" s="28"/>
      <c r="C145" s="136" t="s">
        <v>76</v>
      </c>
      <c r="D145" s="136" t="s">
        <v>160</v>
      </c>
      <c r="E145" s="137" t="s">
        <v>185</v>
      </c>
      <c r="F145" s="138" t="s">
        <v>186</v>
      </c>
      <c r="G145" s="139" t="s">
        <v>129</v>
      </c>
      <c r="H145" s="140">
        <v>40.439</v>
      </c>
      <c r="I145" s="141"/>
      <c r="J145" s="142">
        <f>ROUND(I145*H145,2)</f>
        <v>0</v>
      </c>
      <c r="K145" s="138" t="s">
        <v>121</v>
      </c>
      <c r="L145" s="143"/>
      <c r="M145" s="144" t="s">
        <v>1</v>
      </c>
      <c r="N145" s="145" t="s">
        <v>41</v>
      </c>
      <c r="P145" s="132">
        <f>O145*H145</f>
        <v>0</v>
      </c>
      <c r="Q145" s="132">
        <v>2.1999999999999999E-2</v>
      </c>
      <c r="R145" s="132">
        <f>Q145*H145</f>
        <v>0.88965799999999995</v>
      </c>
      <c r="S145" s="132">
        <v>0</v>
      </c>
      <c r="T145" s="133">
        <f>S145*H145</f>
        <v>0</v>
      </c>
      <c r="AR145" s="134" t="s">
        <v>163</v>
      </c>
      <c r="AT145" s="134" t="s">
        <v>160</v>
      </c>
      <c r="AU145" s="134" t="s">
        <v>83</v>
      </c>
      <c r="AY145" s="13" t="s">
        <v>115</v>
      </c>
      <c r="BE145" s="135">
        <f>IF(N145="základní",J145,0)</f>
        <v>0</v>
      </c>
      <c r="BF145" s="135">
        <f>IF(N145="snížená",J145,0)</f>
        <v>0</v>
      </c>
      <c r="BG145" s="135">
        <f>IF(N145="zákl. přenesená",J145,0)</f>
        <v>0</v>
      </c>
      <c r="BH145" s="135">
        <f>IF(N145="sníž. přenesená",J145,0)</f>
        <v>0</v>
      </c>
      <c r="BI145" s="135">
        <f>IF(N145="nulová",J145,0)</f>
        <v>0</v>
      </c>
      <c r="BJ145" s="13" t="s">
        <v>81</v>
      </c>
      <c r="BK145" s="135">
        <f>ROUND(I145*H145,2)</f>
        <v>0</v>
      </c>
      <c r="BL145" s="13" t="s">
        <v>122</v>
      </c>
      <c r="BM145" s="134" t="s">
        <v>187</v>
      </c>
    </row>
    <row r="146" spans="2:65" s="1" customFormat="1" ht="34.5" customHeight="1">
      <c r="B146" s="28"/>
      <c r="C146" s="123" t="s">
        <v>76</v>
      </c>
      <c r="D146" s="123" t="s">
        <v>117</v>
      </c>
      <c r="E146" s="124" t="s">
        <v>188</v>
      </c>
      <c r="F146" s="125" t="s">
        <v>230</v>
      </c>
      <c r="G146" s="126" t="s">
        <v>129</v>
      </c>
      <c r="H146" s="127">
        <v>1.8</v>
      </c>
      <c r="I146" s="128"/>
      <c r="J146" s="129">
        <f>ROUND(I146*H146,2)</f>
        <v>0</v>
      </c>
      <c r="K146" s="125" t="s">
        <v>121</v>
      </c>
      <c r="L146" s="28"/>
      <c r="M146" s="130" t="s">
        <v>1</v>
      </c>
      <c r="N146" s="131" t="s">
        <v>41</v>
      </c>
      <c r="P146" s="132">
        <f>O146*H146</f>
        <v>0</v>
      </c>
      <c r="Q146" s="132">
        <v>2.6250000000000001E-5</v>
      </c>
      <c r="R146" s="132">
        <f>Q146*H146</f>
        <v>4.7250000000000003E-5</v>
      </c>
      <c r="S146" s="132">
        <v>0</v>
      </c>
      <c r="T146" s="133">
        <f>S146*H146</f>
        <v>0</v>
      </c>
      <c r="AR146" s="134" t="s">
        <v>122</v>
      </c>
      <c r="AT146" s="134" t="s">
        <v>117</v>
      </c>
      <c r="AU146" s="134" t="s">
        <v>83</v>
      </c>
      <c r="AY146" s="13" t="s">
        <v>115</v>
      </c>
      <c r="BE146" s="135">
        <f>IF(N146="základní",J146,0)</f>
        <v>0</v>
      </c>
      <c r="BF146" s="135">
        <f>IF(N146="snížená",J146,0)</f>
        <v>0</v>
      </c>
      <c r="BG146" s="135">
        <f>IF(N146="zákl. přenesená",J146,0)</f>
        <v>0</v>
      </c>
      <c r="BH146" s="135">
        <f>IF(N146="sníž. přenesená",J146,0)</f>
        <v>0</v>
      </c>
      <c r="BI146" s="135">
        <f>IF(N146="nulová",J146,0)</f>
        <v>0</v>
      </c>
      <c r="BJ146" s="13" t="s">
        <v>81</v>
      </c>
      <c r="BK146" s="135">
        <f>ROUND(I146*H146,2)</f>
        <v>0</v>
      </c>
      <c r="BL146" s="13" t="s">
        <v>122</v>
      </c>
      <c r="BM146" s="134" t="s">
        <v>189</v>
      </c>
    </row>
    <row r="147" spans="2:65" s="11" customFormat="1" ht="22.9" customHeight="1">
      <c r="B147" s="111"/>
      <c r="D147" s="112" t="s">
        <v>75</v>
      </c>
      <c r="E147" s="121" t="s">
        <v>190</v>
      </c>
      <c r="F147" s="121" t="s">
        <v>191</v>
      </c>
      <c r="I147" s="114"/>
      <c r="J147" s="122">
        <f>BK147</f>
        <v>0</v>
      </c>
      <c r="L147" s="111"/>
      <c r="M147" s="116"/>
      <c r="P147" s="117">
        <f>SUM(P148:P152)</f>
        <v>0</v>
      </c>
      <c r="R147" s="117">
        <f>SUM(R148:R152)</f>
        <v>0</v>
      </c>
      <c r="T147" s="118">
        <f>SUM(T148:T152)</f>
        <v>0</v>
      </c>
      <c r="AR147" s="112" t="s">
        <v>81</v>
      </c>
      <c r="AT147" s="119" t="s">
        <v>75</v>
      </c>
      <c r="AU147" s="119" t="s">
        <v>81</v>
      </c>
      <c r="AY147" s="112" t="s">
        <v>115</v>
      </c>
      <c r="BK147" s="120">
        <f>SUM(BK148:BK152)</f>
        <v>0</v>
      </c>
    </row>
    <row r="148" spans="2:65" s="1" customFormat="1" ht="37.9" customHeight="1">
      <c r="B148" s="28"/>
      <c r="C148" s="123" t="s">
        <v>76</v>
      </c>
      <c r="D148" s="123" t="s">
        <v>117</v>
      </c>
      <c r="E148" s="124" t="s">
        <v>192</v>
      </c>
      <c r="F148" s="125" t="s">
        <v>193</v>
      </c>
      <c r="G148" s="126" t="s">
        <v>152</v>
      </c>
      <c r="H148" s="127">
        <v>15.218</v>
      </c>
      <c r="I148" s="128"/>
      <c r="J148" s="129">
        <f>ROUND(I148*H148,2)</f>
        <v>0</v>
      </c>
      <c r="K148" s="125" t="s">
        <v>121</v>
      </c>
      <c r="L148" s="28"/>
      <c r="M148" s="130" t="s">
        <v>1</v>
      </c>
      <c r="N148" s="131" t="s">
        <v>41</v>
      </c>
      <c r="P148" s="132">
        <f>O148*H148</f>
        <v>0</v>
      </c>
      <c r="Q148" s="132">
        <v>0</v>
      </c>
      <c r="R148" s="132">
        <f>Q148*H148</f>
        <v>0</v>
      </c>
      <c r="S148" s="132">
        <v>0</v>
      </c>
      <c r="T148" s="133">
        <f>S148*H148</f>
        <v>0</v>
      </c>
      <c r="AR148" s="134" t="s">
        <v>122</v>
      </c>
      <c r="AT148" s="134" t="s">
        <v>117</v>
      </c>
      <c r="AU148" s="134" t="s">
        <v>83</v>
      </c>
      <c r="AY148" s="13" t="s">
        <v>115</v>
      </c>
      <c r="BE148" s="135">
        <f>IF(N148="základní",J148,0)</f>
        <v>0</v>
      </c>
      <c r="BF148" s="135">
        <f>IF(N148="snížená",J148,0)</f>
        <v>0</v>
      </c>
      <c r="BG148" s="135">
        <f>IF(N148="zákl. přenesená",J148,0)</f>
        <v>0</v>
      </c>
      <c r="BH148" s="135">
        <f>IF(N148="sníž. přenesená",J148,0)</f>
        <v>0</v>
      </c>
      <c r="BI148" s="135">
        <f>IF(N148="nulová",J148,0)</f>
        <v>0</v>
      </c>
      <c r="BJ148" s="13" t="s">
        <v>81</v>
      </c>
      <c r="BK148" s="135">
        <f>ROUND(I148*H148,2)</f>
        <v>0</v>
      </c>
      <c r="BL148" s="13" t="s">
        <v>122</v>
      </c>
      <c r="BM148" s="134" t="s">
        <v>194</v>
      </c>
    </row>
    <row r="149" spans="2:65" s="1" customFormat="1" ht="37.9" customHeight="1">
      <c r="B149" s="28"/>
      <c r="C149" s="123" t="s">
        <v>76</v>
      </c>
      <c r="D149" s="123" t="s">
        <v>117</v>
      </c>
      <c r="E149" s="124" t="s">
        <v>195</v>
      </c>
      <c r="F149" s="125" t="s">
        <v>196</v>
      </c>
      <c r="G149" s="126" t="s">
        <v>152</v>
      </c>
      <c r="H149" s="127">
        <v>15.218</v>
      </c>
      <c r="I149" s="128"/>
      <c r="J149" s="129">
        <f>ROUND(I149*H149,2)</f>
        <v>0</v>
      </c>
      <c r="K149" s="125" t="s">
        <v>121</v>
      </c>
      <c r="L149" s="28"/>
      <c r="M149" s="130" t="s">
        <v>1</v>
      </c>
      <c r="N149" s="131" t="s">
        <v>41</v>
      </c>
      <c r="P149" s="132">
        <f>O149*H149</f>
        <v>0</v>
      </c>
      <c r="Q149" s="132">
        <v>0</v>
      </c>
      <c r="R149" s="132">
        <f>Q149*H149</f>
        <v>0</v>
      </c>
      <c r="S149" s="132">
        <v>0</v>
      </c>
      <c r="T149" s="133">
        <f>S149*H149</f>
        <v>0</v>
      </c>
      <c r="AR149" s="134" t="s">
        <v>122</v>
      </c>
      <c r="AT149" s="134" t="s">
        <v>117</v>
      </c>
      <c r="AU149" s="134" t="s">
        <v>83</v>
      </c>
      <c r="AY149" s="13" t="s">
        <v>115</v>
      </c>
      <c r="BE149" s="135">
        <f>IF(N149="základní",J149,0)</f>
        <v>0</v>
      </c>
      <c r="BF149" s="135">
        <f>IF(N149="snížená",J149,0)</f>
        <v>0</v>
      </c>
      <c r="BG149" s="135">
        <f>IF(N149="zákl. přenesená",J149,0)</f>
        <v>0</v>
      </c>
      <c r="BH149" s="135">
        <f>IF(N149="sníž. přenesená",J149,0)</f>
        <v>0</v>
      </c>
      <c r="BI149" s="135">
        <f>IF(N149="nulová",J149,0)</f>
        <v>0</v>
      </c>
      <c r="BJ149" s="13" t="s">
        <v>81</v>
      </c>
      <c r="BK149" s="135">
        <f>ROUND(I149*H149,2)</f>
        <v>0</v>
      </c>
      <c r="BL149" s="13" t="s">
        <v>122</v>
      </c>
      <c r="BM149" s="134" t="s">
        <v>197</v>
      </c>
    </row>
    <row r="150" spans="2:65" s="1" customFormat="1" ht="49.15" customHeight="1">
      <c r="B150" s="28"/>
      <c r="C150" s="123" t="s">
        <v>76</v>
      </c>
      <c r="D150" s="123" t="s">
        <v>117</v>
      </c>
      <c r="E150" s="124" t="s">
        <v>198</v>
      </c>
      <c r="F150" s="125" t="s">
        <v>199</v>
      </c>
      <c r="G150" s="126" t="s">
        <v>152</v>
      </c>
      <c r="H150" s="127">
        <v>456.54</v>
      </c>
      <c r="I150" s="128"/>
      <c r="J150" s="129">
        <f>ROUND(I150*H150,2)</f>
        <v>0</v>
      </c>
      <c r="K150" s="125" t="s">
        <v>121</v>
      </c>
      <c r="L150" s="28"/>
      <c r="M150" s="130" t="s">
        <v>1</v>
      </c>
      <c r="N150" s="131" t="s">
        <v>41</v>
      </c>
      <c r="P150" s="132">
        <f>O150*H150</f>
        <v>0</v>
      </c>
      <c r="Q150" s="132">
        <v>0</v>
      </c>
      <c r="R150" s="132">
        <f>Q150*H150</f>
        <v>0</v>
      </c>
      <c r="S150" s="132">
        <v>0</v>
      </c>
      <c r="T150" s="133">
        <f>S150*H150</f>
        <v>0</v>
      </c>
      <c r="AR150" s="134" t="s">
        <v>122</v>
      </c>
      <c r="AT150" s="134" t="s">
        <v>117</v>
      </c>
      <c r="AU150" s="134" t="s">
        <v>83</v>
      </c>
      <c r="AY150" s="13" t="s">
        <v>115</v>
      </c>
      <c r="BE150" s="135">
        <f>IF(N150="základní",J150,0)</f>
        <v>0</v>
      </c>
      <c r="BF150" s="135">
        <f>IF(N150="snížená",J150,0)</f>
        <v>0</v>
      </c>
      <c r="BG150" s="135">
        <f>IF(N150="zákl. přenesená",J150,0)</f>
        <v>0</v>
      </c>
      <c r="BH150" s="135">
        <f>IF(N150="sníž. přenesená",J150,0)</f>
        <v>0</v>
      </c>
      <c r="BI150" s="135">
        <f>IF(N150="nulová",J150,0)</f>
        <v>0</v>
      </c>
      <c r="BJ150" s="13" t="s">
        <v>81</v>
      </c>
      <c r="BK150" s="135">
        <f>ROUND(I150*H150,2)</f>
        <v>0</v>
      </c>
      <c r="BL150" s="13" t="s">
        <v>122</v>
      </c>
      <c r="BM150" s="134" t="s">
        <v>200</v>
      </c>
    </row>
    <row r="151" spans="2:65" s="1" customFormat="1" ht="24.2" customHeight="1">
      <c r="B151" s="28"/>
      <c r="C151" s="123" t="s">
        <v>76</v>
      </c>
      <c r="D151" s="123" t="s">
        <v>117</v>
      </c>
      <c r="E151" s="124" t="s">
        <v>201</v>
      </c>
      <c r="F151" s="125" t="s">
        <v>202</v>
      </c>
      <c r="G151" s="126" t="s">
        <v>152</v>
      </c>
      <c r="H151" s="127">
        <v>15.218</v>
      </c>
      <c r="I151" s="128"/>
      <c r="J151" s="129">
        <f>ROUND(I151*H151,2)</f>
        <v>0</v>
      </c>
      <c r="K151" s="125" t="s">
        <v>121</v>
      </c>
      <c r="L151" s="28"/>
      <c r="M151" s="130" t="s">
        <v>1</v>
      </c>
      <c r="N151" s="131" t="s">
        <v>41</v>
      </c>
      <c r="P151" s="132">
        <f>O151*H151</f>
        <v>0</v>
      </c>
      <c r="Q151" s="132">
        <v>0</v>
      </c>
      <c r="R151" s="132">
        <f>Q151*H151</f>
        <v>0</v>
      </c>
      <c r="S151" s="132">
        <v>0</v>
      </c>
      <c r="T151" s="133">
        <f>S151*H151</f>
        <v>0</v>
      </c>
      <c r="AR151" s="134" t="s">
        <v>122</v>
      </c>
      <c r="AT151" s="134" t="s">
        <v>117</v>
      </c>
      <c r="AU151" s="134" t="s">
        <v>83</v>
      </c>
      <c r="AY151" s="13" t="s">
        <v>115</v>
      </c>
      <c r="BE151" s="135">
        <f>IF(N151="základní",J151,0)</f>
        <v>0</v>
      </c>
      <c r="BF151" s="135">
        <f>IF(N151="snížená",J151,0)</f>
        <v>0</v>
      </c>
      <c r="BG151" s="135">
        <f>IF(N151="zákl. přenesená",J151,0)</f>
        <v>0</v>
      </c>
      <c r="BH151" s="135">
        <f>IF(N151="sníž. přenesená",J151,0)</f>
        <v>0</v>
      </c>
      <c r="BI151" s="135">
        <f>IF(N151="nulová",J151,0)</f>
        <v>0</v>
      </c>
      <c r="BJ151" s="13" t="s">
        <v>81</v>
      </c>
      <c r="BK151" s="135">
        <f>ROUND(I151*H151,2)</f>
        <v>0</v>
      </c>
      <c r="BL151" s="13" t="s">
        <v>122</v>
      </c>
      <c r="BM151" s="134" t="s">
        <v>203</v>
      </c>
    </row>
    <row r="152" spans="2:65" s="1" customFormat="1" ht="44.25" customHeight="1">
      <c r="B152" s="28"/>
      <c r="C152" s="123" t="s">
        <v>76</v>
      </c>
      <c r="D152" s="123" t="s">
        <v>117</v>
      </c>
      <c r="E152" s="124" t="s">
        <v>204</v>
      </c>
      <c r="F152" s="125" t="s">
        <v>205</v>
      </c>
      <c r="G152" s="126" t="s">
        <v>152</v>
      </c>
      <c r="H152" s="127">
        <v>15.218</v>
      </c>
      <c r="I152" s="128"/>
      <c r="J152" s="129">
        <f>ROUND(I152*H152,2)</f>
        <v>0</v>
      </c>
      <c r="K152" s="125" t="s">
        <v>121</v>
      </c>
      <c r="L152" s="28"/>
      <c r="M152" s="130" t="s">
        <v>1</v>
      </c>
      <c r="N152" s="131" t="s">
        <v>41</v>
      </c>
      <c r="P152" s="132">
        <f>O152*H152</f>
        <v>0</v>
      </c>
      <c r="Q152" s="132">
        <v>0</v>
      </c>
      <c r="R152" s="132">
        <f>Q152*H152</f>
        <v>0</v>
      </c>
      <c r="S152" s="132">
        <v>0</v>
      </c>
      <c r="T152" s="133">
        <f>S152*H152</f>
        <v>0</v>
      </c>
      <c r="AR152" s="134" t="s">
        <v>122</v>
      </c>
      <c r="AT152" s="134" t="s">
        <v>117</v>
      </c>
      <c r="AU152" s="134" t="s">
        <v>83</v>
      </c>
      <c r="AY152" s="13" t="s">
        <v>115</v>
      </c>
      <c r="BE152" s="135">
        <f>IF(N152="základní",J152,0)</f>
        <v>0</v>
      </c>
      <c r="BF152" s="135">
        <f>IF(N152="snížená",J152,0)</f>
        <v>0</v>
      </c>
      <c r="BG152" s="135">
        <f>IF(N152="zákl. přenesená",J152,0)</f>
        <v>0</v>
      </c>
      <c r="BH152" s="135">
        <f>IF(N152="sníž. přenesená",J152,0)</f>
        <v>0</v>
      </c>
      <c r="BI152" s="135">
        <f>IF(N152="nulová",J152,0)</f>
        <v>0</v>
      </c>
      <c r="BJ152" s="13" t="s">
        <v>81</v>
      </c>
      <c r="BK152" s="135">
        <f>ROUND(I152*H152,2)</f>
        <v>0</v>
      </c>
      <c r="BL152" s="13" t="s">
        <v>122</v>
      </c>
      <c r="BM152" s="134" t="s">
        <v>206</v>
      </c>
    </row>
    <row r="153" spans="2:65" s="11" customFormat="1" ht="22.9" customHeight="1">
      <c r="B153" s="111"/>
      <c r="D153" s="112" t="s">
        <v>75</v>
      </c>
      <c r="E153" s="121" t="s">
        <v>207</v>
      </c>
      <c r="F153" s="121" t="s">
        <v>208</v>
      </c>
      <c r="I153" s="114"/>
      <c r="J153" s="122">
        <f>BK153</f>
        <v>0</v>
      </c>
      <c r="L153" s="111"/>
      <c r="M153" s="116"/>
      <c r="P153" s="117">
        <f>P154</f>
        <v>0</v>
      </c>
      <c r="R153" s="117">
        <f>R154</f>
        <v>0</v>
      </c>
      <c r="T153" s="118">
        <f>T154</f>
        <v>0</v>
      </c>
      <c r="AR153" s="112" t="s">
        <v>81</v>
      </c>
      <c r="AT153" s="119" t="s">
        <v>75</v>
      </c>
      <c r="AU153" s="119" t="s">
        <v>81</v>
      </c>
      <c r="AY153" s="112" t="s">
        <v>115</v>
      </c>
      <c r="BK153" s="120">
        <f>BK154</f>
        <v>0</v>
      </c>
    </row>
    <row r="154" spans="2:65" s="1" customFormat="1" ht="37.9" customHeight="1">
      <c r="B154" s="28"/>
      <c r="C154" s="123" t="s">
        <v>76</v>
      </c>
      <c r="D154" s="123" t="s">
        <v>117</v>
      </c>
      <c r="E154" s="124" t="s">
        <v>209</v>
      </c>
      <c r="F154" s="125" t="s">
        <v>210</v>
      </c>
      <c r="G154" s="126" t="s">
        <v>152</v>
      </c>
      <c r="H154" s="127">
        <v>21.218</v>
      </c>
      <c r="I154" s="128"/>
      <c r="J154" s="129">
        <f>ROUND(I154*H154,2)</f>
        <v>0</v>
      </c>
      <c r="K154" s="125" t="s">
        <v>121</v>
      </c>
      <c r="L154" s="28"/>
      <c r="M154" s="130" t="s">
        <v>1</v>
      </c>
      <c r="N154" s="131" t="s">
        <v>41</v>
      </c>
      <c r="P154" s="132">
        <f>O154*H154</f>
        <v>0</v>
      </c>
      <c r="Q154" s="132">
        <v>0</v>
      </c>
      <c r="R154" s="132">
        <f>Q154*H154</f>
        <v>0</v>
      </c>
      <c r="S154" s="132">
        <v>0</v>
      </c>
      <c r="T154" s="133">
        <f>S154*H154</f>
        <v>0</v>
      </c>
      <c r="AR154" s="134" t="s">
        <v>122</v>
      </c>
      <c r="AT154" s="134" t="s">
        <v>117</v>
      </c>
      <c r="AU154" s="134" t="s">
        <v>83</v>
      </c>
      <c r="AY154" s="13" t="s">
        <v>115</v>
      </c>
      <c r="BE154" s="135">
        <f>IF(N154="základní",J154,0)</f>
        <v>0</v>
      </c>
      <c r="BF154" s="135">
        <f>IF(N154="snížená",J154,0)</f>
        <v>0</v>
      </c>
      <c r="BG154" s="135">
        <f>IF(N154="zákl. přenesená",J154,0)</f>
        <v>0</v>
      </c>
      <c r="BH154" s="135">
        <f>IF(N154="sníž. přenesená",J154,0)</f>
        <v>0</v>
      </c>
      <c r="BI154" s="135">
        <f>IF(N154="nulová",J154,0)</f>
        <v>0</v>
      </c>
      <c r="BJ154" s="13" t="s">
        <v>81</v>
      </c>
      <c r="BK154" s="135">
        <f>ROUND(I154*H154,2)</f>
        <v>0</v>
      </c>
      <c r="BL154" s="13" t="s">
        <v>122</v>
      </c>
      <c r="BM154" s="134" t="s">
        <v>211</v>
      </c>
    </row>
    <row r="155" spans="2:65" s="11" customFormat="1" ht="25.9" customHeight="1">
      <c r="B155" s="111"/>
      <c r="D155" s="112" t="s">
        <v>75</v>
      </c>
      <c r="E155" s="113" t="s">
        <v>212</v>
      </c>
      <c r="F155" s="113" t="s">
        <v>213</v>
      </c>
      <c r="I155" s="114"/>
      <c r="J155" s="115">
        <f>BK155</f>
        <v>0</v>
      </c>
      <c r="L155" s="111"/>
      <c r="M155" s="116"/>
      <c r="P155" s="117">
        <f>P156</f>
        <v>0</v>
      </c>
      <c r="R155" s="117">
        <f>R156</f>
        <v>9.41E-3</v>
      </c>
      <c r="T155" s="118">
        <f>T156</f>
        <v>0</v>
      </c>
      <c r="AR155" s="112" t="s">
        <v>83</v>
      </c>
      <c r="AT155" s="119" t="s">
        <v>75</v>
      </c>
      <c r="AU155" s="119" t="s">
        <v>76</v>
      </c>
      <c r="AY155" s="112" t="s">
        <v>115</v>
      </c>
      <c r="BK155" s="120">
        <f>BK156</f>
        <v>0</v>
      </c>
    </row>
    <row r="156" spans="2:65" s="11" customFormat="1" ht="22.9" customHeight="1">
      <c r="B156" s="111"/>
      <c r="D156" s="112" t="s">
        <v>75</v>
      </c>
      <c r="E156" s="121" t="s">
        <v>214</v>
      </c>
      <c r="F156" s="121" t="s">
        <v>215</v>
      </c>
      <c r="I156" s="114"/>
      <c r="J156" s="122">
        <f>BK156</f>
        <v>0</v>
      </c>
      <c r="L156" s="111"/>
      <c r="M156" s="116"/>
      <c r="P156" s="117">
        <f>SUM(P157:P158)</f>
        <v>0</v>
      </c>
      <c r="R156" s="117">
        <f>SUM(R157:R158)</f>
        <v>9.41E-3</v>
      </c>
      <c r="T156" s="118">
        <f>SUM(T157:T158)</f>
        <v>0</v>
      </c>
      <c r="AR156" s="112" t="s">
        <v>83</v>
      </c>
      <c r="AT156" s="119" t="s">
        <v>75</v>
      </c>
      <c r="AU156" s="119" t="s">
        <v>81</v>
      </c>
      <c r="AY156" s="112" t="s">
        <v>115</v>
      </c>
      <c r="BK156" s="120">
        <f>SUM(BK157:BK158)</f>
        <v>0</v>
      </c>
    </row>
    <row r="157" spans="2:65" s="1" customFormat="1" ht="24.2" customHeight="1">
      <c r="B157" s="28"/>
      <c r="C157" s="123" t="s">
        <v>76</v>
      </c>
      <c r="D157" s="123" t="s">
        <v>117</v>
      </c>
      <c r="E157" s="124" t="s">
        <v>216</v>
      </c>
      <c r="F157" s="125" t="s">
        <v>231</v>
      </c>
      <c r="G157" s="126" t="s">
        <v>217</v>
      </c>
      <c r="H157" s="127">
        <v>1</v>
      </c>
      <c r="I157" s="128"/>
      <c r="J157" s="129">
        <f>ROUND(I157*H157,2)</f>
        <v>0</v>
      </c>
      <c r="K157" s="125" t="s">
        <v>121</v>
      </c>
      <c r="L157" s="28"/>
      <c r="M157" s="130" t="s">
        <v>1</v>
      </c>
      <c r="N157" s="131" t="s">
        <v>41</v>
      </c>
      <c r="P157" s="132">
        <f>O157*H157</f>
        <v>0</v>
      </c>
      <c r="Q157" s="132">
        <v>0</v>
      </c>
      <c r="R157" s="132">
        <f>Q157*H157</f>
        <v>0</v>
      </c>
      <c r="S157" s="132">
        <v>0</v>
      </c>
      <c r="T157" s="133">
        <f>S157*H157</f>
        <v>0</v>
      </c>
      <c r="AR157" s="134" t="s">
        <v>218</v>
      </c>
      <c r="AT157" s="134" t="s">
        <v>117</v>
      </c>
      <c r="AU157" s="134" t="s">
        <v>83</v>
      </c>
      <c r="AY157" s="13" t="s">
        <v>115</v>
      </c>
      <c r="BE157" s="135">
        <f>IF(N157="základní",J157,0)</f>
        <v>0</v>
      </c>
      <c r="BF157" s="135">
        <f>IF(N157="snížená",J157,0)</f>
        <v>0</v>
      </c>
      <c r="BG157" s="135">
        <f>IF(N157="zákl. přenesená",J157,0)</f>
        <v>0</v>
      </c>
      <c r="BH157" s="135">
        <f>IF(N157="sníž. přenesená",J157,0)</f>
        <v>0</v>
      </c>
      <c r="BI157" s="135">
        <f>IF(N157="nulová",J157,0)</f>
        <v>0</v>
      </c>
      <c r="BJ157" s="13" t="s">
        <v>81</v>
      </c>
      <c r="BK157" s="135">
        <f>ROUND(I157*H157,2)</f>
        <v>0</v>
      </c>
      <c r="BL157" s="13" t="s">
        <v>218</v>
      </c>
      <c r="BM157" s="134" t="s">
        <v>219</v>
      </c>
    </row>
    <row r="158" spans="2:65" s="1" customFormat="1" ht="21.75" customHeight="1">
      <c r="B158" s="28"/>
      <c r="C158" s="136" t="s">
        <v>76</v>
      </c>
      <c r="D158" s="136" t="s">
        <v>160</v>
      </c>
      <c r="E158" s="137" t="s">
        <v>220</v>
      </c>
      <c r="F158" s="138" t="s">
        <v>232</v>
      </c>
      <c r="G158" s="139" t="s">
        <v>167</v>
      </c>
      <c r="H158" s="140">
        <v>1</v>
      </c>
      <c r="I158" s="141"/>
      <c r="J158" s="142">
        <f>ROUND(I158*H158,2)</f>
        <v>0</v>
      </c>
      <c r="K158" s="138" t="s">
        <v>1</v>
      </c>
      <c r="L158" s="143"/>
      <c r="M158" s="144" t="s">
        <v>1</v>
      </c>
      <c r="N158" s="145" t="s">
        <v>41</v>
      </c>
      <c r="P158" s="132">
        <f>O158*H158</f>
        <v>0</v>
      </c>
      <c r="Q158" s="132">
        <v>9.41E-3</v>
      </c>
      <c r="R158" s="132">
        <f>Q158*H158</f>
        <v>9.41E-3</v>
      </c>
      <c r="S158" s="132">
        <v>0</v>
      </c>
      <c r="T158" s="133">
        <f>S158*H158</f>
        <v>0</v>
      </c>
      <c r="AR158" s="134" t="s">
        <v>221</v>
      </c>
      <c r="AT158" s="134" t="s">
        <v>160</v>
      </c>
      <c r="AU158" s="134" t="s">
        <v>83</v>
      </c>
      <c r="AY158" s="13" t="s">
        <v>115</v>
      </c>
      <c r="BE158" s="135">
        <f>IF(N158="základní",J158,0)</f>
        <v>0</v>
      </c>
      <c r="BF158" s="135">
        <f>IF(N158="snížená",J158,0)</f>
        <v>0</v>
      </c>
      <c r="BG158" s="135">
        <f>IF(N158="zákl. přenesená",J158,0)</f>
        <v>0</v>
      </c>
      <c r="BH158" s="135">
        <f>IF(N158="sníž. přenesená",J158,0)</f>
        <v>0</v>
      </c>
      <c r="BI158" s="135">
        <f>IF(N158="nulová",J158,0)</f>
        <v>0</v>
      </c>
      <c r="BJ158" s="13" t="s">
        <v>81</v>
      </c>
      <c r="BK158" s="135">
        <f>ROUND(I158*H158,2)</f>
        <v>0</v>
      </c>
      <c r="BL158" s="13" t="s">
        <v>218</v>
      </c>
      <c r="BM158" s="134" t="s">
        <v>222</v>
      </c>
    </row>
    <row r="159" spans="2:65" s="11" customFormat="1" ht="25.9" customHeight="1">
      <c r="B159" s="111"/>
      <c r="D159" s="112" t="s">
        <v>75</v>
      </c>
      <c r="E159" s="113" t="s">
        <v>223</v>
      </c>
      <c r="F159" s="113" t="s">
        <v>224</v>
      </c>
      <c r="I159" s="114"/>
      <c r="J159" s="115">
        <f>BK159</f>
        <v>0</v>
      </c>
      <c r="L159" s="111"/>
      <c r="M159" s="116"/>
      <c r="P159" s="117">
        <f>P160</f>
        <v>0</v>
      </c>
      <c r="R159" s="117">
        <f>R160</f>
        <v>0</v>
      </c>
      <c r="T159" s="118">
        <f>T160</f>
        <v>0</v>
      </c>
      <c r="AR159" s="112" t="s">
        <v>169</v>
      </c>
      <c r="AT159" s="119" t="s">
        <v>75</v>
      </c>
      <c r="AU159" s="119" t="s">
        <v>76</v>
      </c>
      <c r="AY159" s="112" t="s">
        <v>115</v>
      </c>
      <c r="BK159" s="120">
        <f>BK160</f>
        <v>0</v>
      </c>
    </row>
    <row r="160" spans="2:65" s="11" customFormat="1" ht="22.9" customHeight="1">
      <c r="B160" s="111"/>
      <c r="D160" s="112" t="s">
        <v>75</v>
      </c>
      <c r="E160" s="121" t="s">
        <v>225</v>
      </c>
      <c r="F160" s="121" t="s">
        <v>226</v>
      </c>
      <c r="I160" s="114"/>
      <c r="J160" s="122">
        <f>BK160</f>
        <v>0</v>
      </c>
      <c r="L160" s="111"/>
      <c r="M160" s="116"/>
      <c r="P160" s="117">
        <f>P161</f>
        <v>0</v>
      </c>
      <c r="R160" s="117">
        <f>R161</f>
        <v>0</v>
      </c>
      <c r="T160" s="118">
        <f>T161</f>
        <v>0</v>
      </c>
      <c r="AR160" s="112" t="s">
        <v>169</v>
      </c>
      <c r="AT160" s="119" t="s">
        <v>75</v>
      </c>
      <c r="AU160" s="119" t="s">
        <v>81</v>
      </c>
      <c r="AY160" s="112" t="s">
        <v>115</v>
      </c>
      <c r="BK160" s="120">
        <f>BK161</f>
        <v>0</v>
      </c>
    </row>
    <row r="161" spans="2:65" s="1" customFormat="1" ht="16.5" customHeight="1">
      <c r="B161" s="28"/>
      <c r="C161" s="123" t="s">
        <v>81</v>
      </c>
      <c r="D161" s="123" t="s">
        <v>117</v>
      </c>
      <c r="E161" s="124" t="s">
        <v>227</v>
      </c>
      <c r="F161" s="125" t="s">
        <v>226</v>
      </c>
      <c r="G161" s="126" t="s">
        <v>217</v>
      </c>
      <c r="H161" s="127">
        <v>1</v>
      </c>
      <c r="I161" s="128"/>
      <c r="J161" s="129">
        <f>ROUND(I161*H161,2)</f>
        <v>0</v>
      </c>
      <c r="K161" s="125" t="s">
        <v>121</v>
      </c>
      <c r="L161" s="28"/>
      <c r="M161" s="146" t="s">
        <v>1</v>
      </c>
      <c r="N161" s="147" t="s">
        <v>41</v>
      </c>
      <c r="O161" s="148"/>
      <c r="P161" s="149">
        <f>O161*H161</f>
        <v>0</v>
      </c>
      <c r="Q161" s="149">
        <v>0</v>
      </c>
      <c r="R161" s="149">
        <f>Q161*H161</f>
        <v>0</v>
      </c>
      <c r="S161" s="149">
        <v>0</v>
      </c>
      <c r="T161" s="150">
        <f>S161*H161</f>
        <v>0</v>
      </c>
      <c r="AR161" s="134" t="s">
        <v>228</v>
      </c>
      <c r="AT161" s="134" t="s">
        <v>117</v>
      </c>
      <c r="AU161" s="134" t="s">
        <v>83</v>
      </c>
      <c r="AY161" s="13" t="s">
        <v>115</v>
      </c>
      <c r="BE161" s="135">
        <f>IF(N161="základní",J161,0)</f>
        <v>0</v>
      </c>
      <c r="BF161" s="135">
        <f>IF(N161="snížená",J161,0)</f>
        <v>0</v>
      </c>
      <c r="BG161" s="135">
        <f>IF(N161="zákl. přenesená",J161,0)</f>
        <v>0</v>
      </c>
      <c r="BH161" s="135">
        <f>IF(N161="sníž. přenesená",J161,0)</f>
        <v>0</v>
      </c>
      <c r="BI161" s="135">
        <f>IF(N161="nulová",J161,0)</f>
        <v>0</v>
      </c>
      <c r="BJ161" s="13" t="s">
        <v>81</v>
      </c>
      <c r="BK161" s="135">
        <f>ROUND(I161*H161,2)</f>
        <v>0</v>
      </c>
      <c r="BL161" s="13" t="s">
        <v>228</v>
      </c>
      <c r="BM161" s="134" t="s">
        <v>229</v>
      </c>
    </row>
    <row r="162" spans="2:65" s="1" customFormat="1" ht="6.95" customHeight="1">
      <c r="B162" s="40"/>
      <c r="C162" s="41"/>
      <c r="D162" s="41"/>
      <c r="E162" s="41"/>
      <c r="F162" s="41"/>
      <c r="G162" s="41"/>
      <c r="H162" s="41"/>
      <c r="I162" s="41"/>
      <c r="J162" s="41"/>
      <c r="K162" s="41"/>
      <c r="L162" s="28"/>
    </row>
  </sheetData>
  <sheetProtection algorithmName="SHA-512" hashValue="4ch7kVczuC2vUKNkTm2imfk9C3J7FMQbFPXXByn4mLwzrC8EO7ZIvV1e2TNPApwEZCO6rejEHcLYvBx0mehDhA==" saltValue="Ik7LMMys9+d2MwW2yLxK7w==" spinCount="100000" sheet="1" formatColumns="0" formatRows="0" autoFilter="0"/>
  <autoFilter ref="C121:K161" xr:uid="{00000000-0009-0000-0000-000001000000}"/>
  <mergeCells count="6">
    <mergeCell ref="E114:H114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23057 - Obec Chožov, chod...</vt:lpstr>
      <vt:lpstr>'23057 - Obec Chožov, chod...'!Názvy_tisku</vt:lpstr>
      <vt:lpstr>'Rekapitulace stavby'!Názvy_tisku</vt:lpstr>
      <vt:lpstr>'23057 - Obec Chožov, chod...'!Oblast_tisku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2023-11-17T12:54:17Z</dcterms:created>
  <dcterms:modified xsi:type="dcterms:W3CDTF">2023-11-17T13:06:21Z</dcterms:modified>
</cp:coreProperties>
</file>